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a_miha_m\EXTRASE_BANCI_DESCARCATE\transparenta\NADIA\"/>
    </mc:Choice>
  </mc:AlternateContent>
  <xr:revisionPtr revIDLastSave="0" documentId="13_ncr:1_{2B29EFD3-AD7E-477A-AA4F-843C1AF29C70}" xr6:coauthVersionLast="47" xr6:coauthVersionMax="47" xr10:uidLastSave="{00000000-0000-0000-0000-000000000000}"/>
  <bookViews>
    <workbookView xWindow="1665" yWindow="1155" windowWidth="27045" windowHeight="14175" xr2:uid="{00000000-000D-0000-FFFF-FFFF00000000}"/>
  </bookViews>
  <sheets>
    <sheet name="Banci " sheetId="1" r:id="rId1"/>
    <sheet name="casierie" sheetId="2" r:id="rId2"/>
    <sheet name="delegatie" sheetId="3" r:id="rId3"/>
  </sheets>
  <definedNames>
    <definedName name="_xlnm._FilterDatabase" localSheetId="0" hidden="1">'Banci '!$A$10:$F$327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6" i="1" l="1"/>
  <c r="D340" i="1"/>
  <c r="D337" i="1"/>
  <c r="L6" i="3"/>
  <c r="C301" i="1"/>
  <c r="C299" i="1"/>
  <c r="C291" i="1"/>
  <c r="C273" i="1"/>
  <c r="C272" i="1"/>
  <c r="C260" i="1"/>
  <c r="C258" i="1"/>
  <c r="C256" i="1"/>
  <c r="C250" i="1"/>
  <c r="C249" i="1"/>
  <c r="C246" i="1"/>
  <c r="C228" i="1"/>
  <c r="C226" i="1"/>
  <c r="C224" i="1"/>
  <c r="C221" i="1"/>
  <c r="C219" i="1"/>
  <c r="C218" i="1"/>
  <c r="C203" i="1"/>
  <c r="C198" i="1"/>
  <c r="C195" i="1"/>
  <c r="C176" i="1"/>
  <c r="C171" i="1"/>
  <c r="C170" i="1"/>
  <c r="C169" i="1"/>
  <c r="C153" i="1"/>
  <c r="C152" i="1"/>
  <c r="C147" i="1"/>
  <c r="C146" i="1"/>
  <c r="C145" i="1"/>
  <c r="C143" i="1"/>
  <c r="C142" i="1"/>
  <c r="C141" i="1"/>
  <c r="C138" i="1"/>
  <c r="D334" i="1" s="1"/>
  <c r="C133" i="1"/>
  <c r="C131" i="1"/>
  <c r="C126" i="1"/>
  <c r="C124" i="1"/>
  <c r="C119" i="1"/>
  <c r="C118" i="1"/>
  <c r="C117" i="1"/>
  <c r="C116" i="1"/>
  <c r="C111" i="1"/>
  <c r="C104" i="1"/>
  <c r="C103" i="1"/>
  <c r="C102" i="1"/>
  <c r="C97" i="1"/>
  <c r="C94" i="1"/>
  <c r="C91" i="1"/>
  <c r="C82" i="1"/>
  <c r="C81" i="1"/>
  <c r="C76" i="1"/>
  <c r="C71" i="1"/>
  <c r="C70" i="1"/>
  <c r="C68" i="1"/>
  <c r="C65" i="1"/>
  <c r="D333" i="1" s="1"/>
  <c r="C59" i="1"/>
  <c r="C57" i="1"/>
  <c r="C53" i="1"/>
  <c r="C52" i="1"/>
  <c r="C43" i="1"/>
  <c r="C41" i="1"/>
  <c r="C26" i="1"/>
  <c r="C22" i="1"/>
  <c r="C18" i="1"/>
  <c r="C15" i="1"/>
  <c r="D332" i="1" l="1"/>
  <c r="D335" i="1"/>
  <c r="C312" i="1"/>
  <c r="L7" i="3"/>
  <c r="D330" i="1" l="1"/>
  <c r="D331" i="1" l="1"/>
  <c r="C16" i="2" l="1"/>
  <c r="D341" i="1" s="1"/>
  <c r="C11" i="1" l="1"/>
  <c r="C327" i="1" s="1"/>
  <c r="D329" i="1" l="1"/>
  <c r="D342" i="1" l="1"/>
</calcChain>
</file>

<file path=xl/sharedStrings.xml><?xml version="1.0" encoding="utf-8"?>
<sst xmlns="http://schemas.openxmlformats.org/spreadsheetml/2006/main" count="739" uniqueCount="414">
  <si>
    <t>TERMOFICARE ORADEA SA</t>
  </si>
  <si>
    <t>NR. CRT.</t>
  </si>
  <si>
    <t>DATA PLATII</t>
  </si>
  <si>
    <t>SUMA PLATITA</t>
  </si>
  <si>
    <t>BENEFICIAR</t>
  </si>
  <si>
    <t>EXPLICATIE</t>
  </si>
  <si>
    <t>A</t>
  </si>
  <si>
    <t>PLATI AFERENTE CHELTUIELILOR DE PERSONAL</t>
  </si>
  <si>
    <t>SALARII PERSONAL</t>
  </si>
  <si>
    <t>Salarii+contributii+tichete masa+ajutoare</t>
  </si>
  <si>
    <t>TOTAL</t>
  </si>
  <si>
    <t>B</t>
  </si>
  <si>
    <t>PLATI PRIN BANCI</t>
  </si>
  <si>
    <t>POSTA</t>
  </si>
  <si>
    <t>LINDE GAZ</t>
  </si>
  <si>
    <t>OPCOM</t>
  </si>
  <si>
    <t>MATERIALE</t>
  </si>
  <si>
    <t>PRESTARI SERVICII</t>
  </si>
  <si>
    <t>LA FANTANA</t>
  </si>
  <si>
    <t>CHIRIE BUTELII</t>
  </si>
  <si>
    <t>PIESE</t>
  </si>
  <si>
    <t>ABONAMENTE</t>
  </si>
  <si>
    <t>COMPANY DATA</t>
  </si>
  <si>
    <t>ROMGAZ</t>
  </si>
  <si>
    <t>RER VEST</t>
  </si>
  <si>
    <t>CALVADOR</t>
  </si>
  <si>
    <t>COMBUSTIBIL</t>
  </si>
  <si>
    <t>TOTAL GENERAL</t>
  </si>
  <si>
    <t>plati salarii</t>
  </si>
  <si>
    <t>plati investitii</t>
  </si>
  <si>
    <t>plati banca, din care:</t>
  </si>
  <si>
    <t>apa (CAO)</t>
  </si>
  <si>
    <t>geo (Transgex)</t>
  </si>
  <si>
    <t>redeventa</t>
  </si>
  <si>
    <t>plati casa</t>
  </si>
  <si>
    <t>total plati</t>
  </si>
  <si>
    <t>Nr. Crt.</t>
  </si>
  <si>
    <t>D.</t>
  </si>
  <si>
    <t>CHELTUIELI DE PERSONAL PRIN CASA</t>
  </si>
  <si>
    <t>E.</t>
  </si>
  <si>
    <t>CHELTUIELI GOSPODARESTI</t>
  </si>
  <si>
    <t xml:space="preserve">    </t>
  </si>
  <si>
    <t>F.</t>
  </si>
  <si>
    <t>ALTE PLATI PRIN CASA</t>
  </si>
  <si>
    <t>TOTAL CASERIE</t>
  </si>
  <si>
    <t>Decont</t>
  </si>
  <si>
    <t>Nume si prenume</t>
  </si>
  <si>
    <t>Functia</t>
  </si>
  <si>
    <t>Directia / Departamentul</t>
  </si>
  <si>
    <t>Destinatie</t>
  </si>
  <si>
    <t>Scopul deplasarii</t>
  </si>
  <si>
    <t>Mijloc de transport</t>
  </si>
  <si>
    <t>Zile deplasare</t>
  </si>
  <si>
    <t>Cost total deplasare</t>
  </si>
  <si>
    <t>Nr.</t>
  </si>
  <si>
    <t>Data</t>
  </si>
  <si>
    <t>Tara</t>
  </si>
  <si>
    <t>Oras</t>
  </si>
  <si>
    <t>Institutie/SC</t>
  </si>
  <si>
    <t>AUTOPARTS&amp;OIL DEPOT</t>
  </si>
  <si>
    <t>BIHOR MEDIA</t>
  </si>
  <si>
    <t>EUROLEVICOM</t>
  </si>
  <si>
    <t>ADECOR PROD</t>
  </si>
  <si>
    <t>BURSA ROMANA DE MARFURI</t>
  </si>
  <si>
    <t>ABA CRISURI</t>
  </si>
  <si>
    <t>TOTAL SOFT</t>
  </si>
  <si>
    <t>DIGI ROMANIA</t>
  </si>
  <si>
    <t>DESEURI</t>
  </si>
  <si>
    <t>mentenanta GE VERNONA INTERNAT.LLC</t>
  </si>
  <si>
    <t>TURISM FELIX</t>
  </si>
  <si>
    <t>GAZE NATURALE-DIRECT DEBIT</t>
  </si>
  <si>
    <t>SIMBAC</t>
  </si>
  <si>
    <t>VODAFONE ROMANIA</t>
  </si>
  <si>
    <t>ACETILENA</t>
  </si>
  <si>
    <t>ABONAMENT ROLE TEXTILE</t>
  </si>
  <si>
    <t>GENESYS MEDICAL CLINIC</t>
  </si>
  <si>
    <t>EUROAUTO</t>
  </si>
  <si>
    <t>RESTITUIRE GARANTIE DE BUNA EXECUTIE</t>
  </si>
  <si>
    <t>ENERGIE TERMICA</t>
  </si>
  <si>
    <t>ASISTENTA TEHNICA</t>
  </si>
  <si>
    <t>AVRIL</t>
  </si>
  <si>
    <t>MOTOUTILAJE</t>
  </si>
  <si>
    <t>ORANGE ROMANIA</t>
  </si>
  <si>
    <t>certificate CO2 (AFS EXECUTION SERVICES,GLOBAL FACTOR,EMBA POWER)</t>
  </si>
  <si>
    <t xml:space="preserve">Compartiment financiar contabilitate </t>
  </si>
  <si>
    <t>CNTEE TRANSELECTRICA</t>
  </si>
  <si>
    <t>SIAD</t>
  </si>
  <si>
    <t>TRANSGAZ</t>
  </si>
  <si>
    <t>DGV</t>
  </si>
  <si>
    <t>SIMETRIX BUSINESS SOFTWARE</t>
  </si>
  <si>
    <t>OXIGEN TEHNIC</t>
  </si>
  <si>
    <t>INSTAL PLUS</t>
  </si>
  <si>
    <t>BEST SERVICE&amp;VENDING</t>
  </si>
  <si>
    <t>SOC.ELECTRICA FURNIZARE</t>
  </si>
  <si>
    <t>TRANSPORT ENERGIE ELECTRICA</t>
  </si>
  <si>
    <t>CORESPONDENTA INTERNA</t>
  </si>
  <si>
    <t>impozite si taxe locale( impozit pe constructii)</t>
  </si>
  <si>
    <t>MENTENANTA</t>
  </si>
  <si>
    <t>VESTRA INDUSTRY</t>
  </si>
  <si>
    <t>UNIQA</t>
  </si>
  <si>
    <t>SALESIANER</t>
  </si>
  <si>
    <t xml:space="preserve">MENTENANTA </t>
  </si>
  <si>
    <t>VIMEX</t>
  </si>
  <si>
    <t>ELEVATOR SERV</t>
  </si>
  <si>
    <t>ELSACO ELECTRONIC</t>
  </si>
  <si>
    <t xml:space="preserve">INSTAL PLUS </t>
  </si>
  <si>
    <t>MOISI SERV COM</t>
  </si>
  <si>
    <t>MICROIDEAL COMPUTERS</t>
  </si>
  <si>
    <t>CRITO PROD</t>
  </si>
  <si>
    <t>ASOC.DE PROPR.ANASTASIA RESIDENCE</t>
  </si>
  <si>
    <t>MUZEUL TARII CRISURILOR</t>
  </si>
  <si>
    <t>LUTECH EXPERT</t>
  </si>
  <si>
    <t>CARGO TRACK SOLUTIONS</t>
  </si>
  <si>
    <t>ABONAMENT</t>
  </si>
  <si>
    <t>COMPONENTE IT</t>
  </si>
  <si>
    <t>PIESE DE SCHIMB</t>
  </si>
  <si>
    <t>GROS METAL</t>
  </si>
  <si>
    <t>APA SUBTERAN INDUSTRIE</t>
  </si>
  <si>
    <t>ITP</t>
  </si>
  <si>
    <t>DETERMINAREA CARACTERISTICILOR FIZICO-CHIMICE</t>
  </si>
  <si>
    <t xml:space="preserve">SARE GEMA </t>
  </si>
  <si>
    <t>RESTITUIRE SUMA INCASATA IN AVANS</t>
  </si>
  <si>
    <t>CHIRIE SPATII COMERCIALE</t>
  </si>
  <si>
    <t>RESTITUIRE SUMA INCASATA ERONAT</t>
  </si>
  <si>
    <t>SERVICII MEDICALE</t>
  </si>
  <si>
    <t>DEZECHILIBRU NEGATIV AUGUST 2025</t>
  </si>
  <si>
    <t>CAO</t>
  </si>
  <si>
    <t>ASPLENIUM CONSTRUCT</t>
  </si>
  <si>
    <t>COMPACT AUTO CLAS</t>
  </si>
  <si>
    <t>TERRAVERDE</t>
  </si>
  <si>
    <t>PROFLEX NORD VEST</t>
  </si>
  <si>
    <t>FAN COURIER</t>
  </si>
  <si>
    <t>PARHAN COM</t>
  </si>
  <si>
    <t>ECOLOGIC PREST BIHOR</t>
  </si>
  <si>
    <t>ETA2U</t>
  </si>
  <si>
    <t>ANRE</t>
  </si>
  <si>
    <t>CONTINENTAL HOTELS</t>
  </si>
  <si>
    <t>ORANGE</t>
  </si>
  <si>
    <t>PADO GROUP</t>
  </si>
  <si>
    <t>ENERGIE ELECTRICA</t>
  </si>
  <si>
    <t>ANGAJAT</t>
  </si>
  <si>
    <t>ECHIPAMENT DE PROTECTIE</t>
  </si>
  <si>
    <t>AVANS GAZE NATURALE  OCTOMBRIE 2025</t>
  </si>
  <si>
    <t xml:space="preserve">MATERIALE </t>
  </si>
  <si>
    <t>impozit profit</t>
  </si>
  <si>
    <t>energie electrica (NOVA POWER,OPCOM,C.N.T.E.E. TRANSELECTRICA)</t>
  </si>
  <si>
    <t>GAZE NATURALE</t>
  </si>
  <si>
    <t>INGINER</t>
  </si>
  <si>
    <t>ROMANIA</t>
  </si>
  <si>
    <t>MASINA</t>
  </si>
  <si>
    <t>1-31.10.25</t>
  </si>
  <si>
    <t xml:space="preserve">PRESTARI SERVICII </t>
  </si>
  <si>
    <t>MENTENANTA PLANIFICATA</t>
  </si>
  <si>
    <t>AVANS GAZE NATURALE OCTOMBRIE 2025</t>
  </si>
  <si>
    <t>SERVICII DE COMPENSARE</t>
  </si>
  <si>
    <t>TONERE</t>
  </si>
  <si>
    <t>REGULARIZARE GAZE NATURALE AUGUST 2025</t>
  </si>
  <si>
    <t>PRESTARI SERVICII CURIERAT</t>
  </si>
  <si>
    <t>FURNIZARE APA RECE</t>
  </si>
  <si>
    <t>RESTITUIRE GARANTIE DE PARTICIPARE</t>
  </si>
  <si>
    <t>PAHARE, ABONAMENT</t>
  </si>
  <si>
    <t>SERVICII REZERVARE CAPACITATE</t>
  </si>
  <si>
    <t>TARIF PZU, PI SEPTEMBRIE  2025</t>
  </si>
  <si>
    <t>DOCUMENTATIE PT AUTORIZATIE DE LUCRU</t>
  </si>
  <si>
    <t>DEZECHILIBRU NEGATIV OCT.2024</t>
  </si>
  <si>
    <t>AVANS  GAZE NATURALE  OCTOMBRIE 2025</t>
  </si>
  <si>
    <t>COMISION SEPTEMBRIE 2025</t>
  </si>
  <si>
    <t>DECONT CHELTUIELI DEPLASARE</t>
  </si>
  <si>
    <t xml:space="preserve">TAXE REMIT </t>
  </si>
  <si>
    <t>ENERGIE ELECTRICA PI SEPTEMBRIE 2025</t>
  </si>
  <si>
    <t>TAXA AVIZ DESFACERE PAVAJ</t>
  </si>
  <si>
    <t>PRODUSE PROTOCOL</t>
  </si>
  <si>
    <t xml:space="preserve">GAZE NATURALE </t>
  </si>
  <si>
    <t>SERVICII RAPORTARE GAZE SEPTEMBRIE 2025</t>
  </si>
  <si>
    <t xml:space="preserve">AVANS  GAZE NATURALE  OCTOMBRIE 2025 </t>
  </si>
  <si>
    <t xml:space="preserve">TEAVA </t>
  </si>
  <si>
    <t>SERVICII DE RAPORTARE DATE GAZE NATURALE SEPTEMBRIE 2025</t>
  </si>
  <si>
    <t>CHIRIE BUTELII GAZ</t>
  </si>
  <si>
    <t xml:space="preserve">SERVICII MONITORIZARE FIRME </t>
  </si>
  <si>
    <t>REFACTURARE ENERGIE ELECTRICA IULIE 2025</t>
  </si>
  <si>
    <t>APA RECE</t>
  </si>
  <si>
    <t>LUCRARI DE REPARATII DECANTOR</t>
  </si>
  <si>
    <t>PRESTARI SERVICII PAZA AUGUST 2025</t>
  </si>
  <si>
    <t>PRESTATII APA-CANAL</t>
  </si>
  <si>
    <t>LAPTE DE CONSUM</t>
  </si>
  <si>
    <t xml:space="preserve">SERVICII REPARARE A PNEURILOR </t>
  </si>
  <si>
    <t>MATERIALE IT</t>
  </si>
  <si>
    <t>PRESTARI SERVICII PAZA SEPTEMBRIE 2025</t>
  </si>
  <si>
    <t>CURS REAUTORIZARE RSVTI-MODUL B</t>
  </si>
  <si>
    <t>GAZ</t>
  </si>
  <si>
    <t>FILTRU COMPOZIT</t>
  </si>
  <si>
    <t>SERVICII ELIMINARE DESEURI AMESTECATE DIN CONSTRUCTII</t>
  </si>
  <si>
    <t xml:space="preserve">SPALARE CHIMICA </t>
  </si>
  <si>
    <t>ABONAMENT TELEFONIE</t>
  </si>
  <si>
    <t>ONORARIU PROVIZORIU</t>
  </si>
  <si>
    <t>MONITORIZARE GPS</t>
  </si>
  <si>
    <t>DETERMINAREA CARACTERISTICILOR FIZICO-CHIMICE PT.ULEI</t>
  </si>
  <si>
    <t xml:space="preserve">RESTITUIRE SUME </t>
  </si>
  <si>
    <t>AVANS  GAZE NATURALE OCTOMBRIE 2025</t>
  </si>
  <si>
    <t>NEUTRALITATE AUGUST 2025</t>
  </si>
  <si>
    <t>PUBLICARE ANUNTURI SEPTEMBRIE 2025</t>
  </si>
  <si>
    <t>CERTIFICAT ETALONARE</t>
  </si>
  <si>
    <t>EMISII DE POLUANTI SEPTEMBRIE 2025</t>
  </si>
  <si>
    <t>APA BRUTA SUBTERAN</t>
  </si>
  <si>
    <t>ACCIZE GAZE</t>
  </si>
  <si>
    <t>MENTENANTA SEPTEMBRIE 2025</t>
  </si>
  <si>
    <t>CHIRIE OCTOMBRIE 2025</t>
  </si>
  <si>
    <t>APA GEO SEPTEMBRIE 2025</t>
  </si>
  <si>
    <t>TARIF MODIFICARE LICENTA</t>
  </si>
  <si>
    <t>VERIFICARE METROLOGICA</t>
  </si>
  <si>
    <t>MONITORIZARE GPS OCTOMBRIE 2025</t>
  </si>
  <si>
    <t xml:space="preserve">RESTITUIRE SUMA INCASATA ERONAT </t>
  </si>
  <si>
    <t>ACCIZE GAZE NATURALE SEPTEMBRIE 2025</t>
  </si>
  <si>
    <t>TAXA DE RAPORTARE REMIT</t>
  </si>
  <si>
    <t>DIFERENTA IMPOZIT PE CIFRA DE AFACERI</t>
  </si>
  <si>
    <t>REFACTURARE EN.ELECTRICA</t>
  </si>
  <si>
    <t>BETON, BALAST</t>
  </si>
  <si>
    <t xml:space="preserve">AVANS GAZE NATURALE OCTOMBRIE 2025 </t>
  </si>
  <si>
    <t>PLICURI</t>
  </si>
  <si>
    <t>ENERGIE  ELECTRICA-DIRECT DEBIT</t>
  </si>
  <si>
    <t>ACID SULFURIC TEHNIC</t>
  </si>
  <si>
    <t>LUCRARI DE PAVARE SI ASFALTARE</t>
  </si>
  <si>
    <t>VERIFICARE METROLOGICA TRADUCTOR EN.TERMICA</t>
  </si>
  <si>
    <t>AVANS GAZE NATURALE NOIEMBRIE 2025</t>
  </si>
  <si>
    <t>DECONT CHELTUIELI CARTELA TAHOGRAFICA</t>
  </si>
  <si>
    <t>VAR CALCIC HIDRATAT</t>
  </si>
  <si>
    <t>CONSUM ARI NOIEMBRIE 2025</t>
  </si>
  <si>
    <t>CURSURI FORMARE  PROFESIONALA</t>
  </si>
  <si>
    <t>TRANSPORT GAZE NATURALE</t>
  </si>
  <si>
    <t>TAXA AVIZ EXECUTIE LUCRARI</t>
  </si>
  <si>
    <t>ANALIZA PROBA GAZ NATURAL  SEPTEMBRIE 2025</t>
  </si>
  <si>
    <t>CONTRIBUTIA BANEASCA 2025</t>
  </si>
  <si>
    <t>ANVELOPE</t>
  </si>
  <si>
    <t>SARE GEMA BULGARI</t>
  </si>
  <si>
    <t>PLACA BETON CAROSABILA</t>
  </si>
  <si>
    <t>LUCRARI DE MENTENANTA</t>
  </si>
  <si>
    <t>AVANS GAZE NATURALE</t>
  </si>
  <si>
    <t>CHIRIE TRIMESTRUL  IV 2025</t>
  </si>
  <si>
    <t xml:space="preserve">METROLAB ANALYSIS </t>
  </si>
  <si>
    <t>ELECTROVAL SOUND</t>
  </si>
  <si>
    <t>NOVA POWER&amp;GAS</t>
  </si>
  <si>
    <t xml:space="preserve">STAR LUBRICANTS </t>
  </si>
  <si>
    <t>FEELBOX RO</t>
  </si>
  <si>
    <t>INC-DTCI ICSI RM VALCEA</t>
  </si>
  <si>
    <t>EUDIS</t>
  </si>
  <si>
    <t>INET CORPORATION ANALYTICS</t>
  </si>
  <si>
    <t>CENTR.DE PREGATIRE PT.PERS.DIN INDUSTRIE</t>
  </si>
  <si>
    <t>MEDA CONSULT</t>
  </si>
  <si>
    <t>ASOC.DE PROPR.PRIMA UNIVERSITATII</t>
  </si>
  <si>
    <t>AMP GRUP</t>
  </si>
  <si>
    <t>GROUP METAL TRADING</t>
  </si>
  <si>
    <t>TECOR INDUSTRIES</t>
  </si>
  <si>
    <t>ROMGAZ-DEPOGAZ</t>
  </si>
  <si>
    <t xml:space="preserve">DAMI PROD </t>
  </si>
  <si>
    <t>ABED NEGO COM</t>
  </si>
  <si>
    <t>KLAUS DISTRIBUTION</t>
  </si>
  <si>
    <t>ISOPLUS</t>
  </si>
  <si>
    <t>MARIAND P.M.</t>
  </si>
  <si>
    <t>PAYPOINT</t>
  </si>
  <si>
    <t>VBR TURBINE PARTNERS</t>
  </si>
  <si>
    <t>FANTANNA CARGO LINE SRL</t>
  </si>
  <si>
    <t>BRIGHT ENGINEERING-RO</t>
  </si>
  <si>
    <t>PMO</t>
  </si>
  <si>
    <t>ENERPROJECT</t>
  </si>
  <si>
    <t>BRM(ROMANIAN COMMODITIES EXCHANGE)</t>
  </si>
  <si>
    <t>OPCOM SA</t>
  </si>
  <si>
    <t>MESSER</t>
  </si>
  <si>
    <t>C.N.POSTA ROMANA</t>
  </si>
  <si>
    <t>SPITAL CLINIC JUDETEAN DE URGENTA</t>
  </si>
  <si>
    <t xml:space="preserve">COMPANIA DE APA </t>
  </si>
  <si>
    <t xml:space="preserve">KUHN ROMANIA </t>
  </si>
  <si>
    <t>ROMPETROL DOWNSTREAM</t>
  </si>
  <si>
    <t>CONSTRUCTII COPACEL</t>
  </si>
  <si>
    <t xml:space="preserve">ELBAMA PROTECTION </t>
  </si>
  <si>
    <t>GE VERNOVA</t>
  </si>
  <si>
    <t xml:space="preserve">TRANSGEX </t>
  </si>
  <si>
    <t>A.P.I.E.M.</t>
  </si>
  <si>
    <t>OMV PETROM</t>
  </si>
  <si>
    <t>MESSYSTECH</t>
  </si>
  <si>
    <t xml:space="preserve">NCH ROMANIA </t>
  </si>
  <si>
    <t xml:space="preserve">BIROUL LOCAL DE EXPERTIZE </t>
  </si>
  <si>
    <t>INSTAL PLUS SRL</t>
  </si>
  <si>
    <t>PROUTIL</t>
  </si>
  <si>
    <t>GLOBAL PROIECT</t>
  </si>
  <si>
    <t>DEPOZITARUL CENTRAL</t>
  </si>
  <si>
    <t>MULTIGAMA SERVICE</t>
  </si>
  <si>
    <t>MARKBI SRL</t>
  </si>
  <si>
    <t>ARC BRASOV</t>
  </si>
  <si>
    <t>STUDIO EDUCATION SRL</t>
  </si>
  <si>
    <t>TVG TAX AUDIT</t>
  </si>
  <si>
    <t>CEMAX SRL</t>
  </si>
  <si>
    <t>ADMIN. FONDULUI PT.MEDIU</t>
  </si>
  <si>
    <t>PARHAN</t>
  </si>
  <si>
    <t>FORADEX VEST</t>
  </si>
  <si>
    <t>HENNLICH SRL</t>
  </si>
  <si>
    <t xml:space="preserve">BUGETUL DE STAT </t>
  </si>
  <si>
    <t>FAN COURIER EXPRESS</t>
  </si>
  <si>
    <t>BRM</t>
  </si>
  <si>
    <t xml:space="preserve">NATALE IMPEX </t>
  </si>
  <si>
    <t>PRO TEHNIC</t>
  </si>
  <si>
    <t>UJUPAN CONSTRUCT SRL COPACEL</t>
  </si>
  <si>
    <t>ELECTROCONSTRUCT SILDAC SRL</t>
  </si>
  <si>
    <t xml:space="preserve">DAFCOCHIM </t>
  </si>
  <si>
    <t>DRUMURI BIHOR</t>
  </si>
  <si>
    <t xml:space="preserve">ROMGAZ  </t>
  </si>
  <si>
    <t>NUTRIVET SRL</t>
  </si>
  <si>
    <t>GECOPROSANA</t>
  </si>
  <si>
    <t>CADWARE ENGINEERING</t>
  </si>
  <si>
    <t>ETI ROMANIA</t>
  </si>
  <si>
    <t xml:space="preserve">BLOC BETON </t>
  </si>
  <si>
    <t>MET ROMANIA</t>
  </si>
  <si>
    <t xml:space="preserve">FILTRE </t>
  </si>
  <si>
    <t>DISTRIB.EN.ELECTRICA</t>
  </si>
  <si>
    <t>IGNA CONSTRUCT</t>
  </si>
  <si>
    <t>INSP.JUD.IN CONSTRUCTII BIHOR</t>
  </si>
  <si>
    <t xml:space="preserve">REABILITARE SI MODERNIZARE PT 702 </t>
  </si>
  <si>
    <r>
      <t>AVIZE DE EXEC.LUCRARI</t>
    </r>
    <r>
      <rPr>
        <sz val="12"/>
        <color indexed="10"/>
        <rFont val="Times New Roman"/>
        <family val="1"/>
      </rPr>
      <t xml:space="preserve"> </t>
    </r>
  </si>
  <si>
    <t xml:space="preserve">TARIF RACORDARE </t>
  </si>
  <si>
    <t xml:space="preserve">SITUATIE DE PLATA </t>
  </si>
  <si>
    <t>SITUATIE DE LUCRARI SEPT.2025</t>
  </si>
  <si>
    <t xml:space="preserve">CONTOARE EN.TERMICA </t>
  </si>
  <si>
    <r>
      <t>MODERNIZ.INSTALATII PT 713</t>
    </r>
    <r>
      <rPr>
        <sz val="12"/>
        <color indexed="10"/>
        <rFont val="Times New Roman"/>
        <family val="1"/>
      </rPr>
      <t xml:space="preserve"> </t>
    </r>
  </si>
  <si>
    <r>
      <t>MODERNIZ.INSTALATII PT 713, PARCUL SELEUS</t>
    </r>
    <r>
      <rPr>
        <sz val="12"/>
        <color indexed="10"/>
        <rFont val="Times New Roman"/>
        <family val="1"/>
      </rPr>
      <t xml:space="preserve"> </t>
    </r>
  </si>
  <si>
    <t xml:space="preserve">TARIF RACORD </t>
  </si>
  <si>
    <t xml:space="preserve">TAXA AVIZ EXECUTIE LUCRARI </t>
  </si>
  <si>
    <t xml:space="preserve">PRODUSE IT </t>
  </si>
  <si>
    <t>SITUATIA PLATILOR EFECTUATE PRIN CASA IN LUNA  octombrie  2025</t>
  </si>
  <si>
    <t>CLUJ</t>
  </si>
  <si>
    <t>ASOCIATIA CLUJ IT</t>
  </si>
  <si>
    <t>CONGRES</t>
  </si>
  <si>
    <t>Situatia cheltuielilor cu deplasarile efectuate in luna octombrie 2025</t>
  </si>
  <si>
    <t>COMP.TEHNOLOGIA INFORMATIEI</t>
  </si>
  <si>
    <t xml:space="preserve">NOVA POWER&amp;GAS </t>
  </si>
  <si>
    <t xml:space="preserve">MET ROMANIA </t>
  </si>
  <si>
    <t>gaz (ROMGAZ,DEPOGAZ,MET ROMANIA,TRANSGAZ,BRM)</t>
  </si>
  <si>
    <t>WUNDER HAFF SRL</t>
  </si>
  <si>
    <t>*</t>
  </si>
  <si>
    <t>DAMOS TESTER</t>
  </si>
  <si>
    <t xml:space="preserve">ITP AUTO </t>
  </si>
  <si>
    <t>LED BOX</t>
  </si>
  <si>
    <t xml:space="preserve">I.I.MONOSZES GERO DANIEL </t>
  </si>
  <si>
    <t xml:space="preserve">VENDING MASTER </t>
  </si>
  <si>
    <t>PRODUSE BUCATARIE</t>
  </si>
  <si>
    <t>D&amp;C ORADEA</t>
  </si>
  <si>
    <t>PFA IACOB IOAN VASILE</t>
  </si>
  <si>
    <t>COPIAT CHEI SI ACCESORII</t>
  </si>
  <si>
    <t xml:space="preserve">SELGROS CASH&amp;CARRY </t>
  </si>
  <si>
    <t>SALEX PROD COM</t>
  </si>
  <si>
    <t>CONSUMABILE ATELIER TAMPLARIE</t>
  </si>
  <si>
    <t>OPENCODE</t>
  </si>
  <si>
    <t>SERVICII UTILIZARE PORTAL CONSTATATOR-ONLINE</t>
  </si>
  <si>
    <t>C.N.A.I.R.</t>
  </si>
  <si>
    <t>ROVINIETA AUTO</t>
  </si>
  <si>
    <t>S.P.S.C.ROMPAC</t>
  </si>
  <si>
    <t>DESCARCARE CARD SOFER</t>
  </si>
  <si>
    <t>FADO TRADE</t>
  </si>
  <si>
    <t>DEDEMAN</t>
  </si>
  <si>
    <t>PRELUNGITOR ELECTRIC</t>
  </si>
  <si>
    <t>ART SPORT TOTAL</t>
  </si>
  <si>
    <t>GEANTA MOBILA DE PRIM AJUTOR</t>
  </si>
  <si>
    <t>ROMSPRINTER</t>
  </si>
  <si>
    <t>LEROY MERLIN</t>
  </si>
  <si>
    <t>MASINA DE GRESAT</t>
  </si>
  <si>
    <t>VICTOR</t>
  </si>
  <si>
    <t>MOTOCOASA</t>
  </si>
  <si>
    <t>NABLA IMPEX</t>
  </si>
  <si>
    <t>CONSUMABILE</t>
  </si>
  <si>
    <t>MATERIALE SANITARE</t>
  </si>
  <si>
    <t>HORNBACH CENTRALA</t>
  </si>
  <si>
    <t>MATERIALE CURATENIE</t>
  </si>
  <si>
    <t>WUNDER HAFF</t>
  </si>
  <si>
    <t>MASINA DE GAURIT SI INSURUBAT</t>
  </si>
  <si>
    <t>VERES JANOS ISTVAN -MONTAJ PLAST I.I.</t>
  </si>
  <si>
    <t>REPARATIE TAMPLARIE PVC</t>
  </si>
  <si>
    <t xml:space="preserve">LEROY MERLIN </t>
  </si>
  <si>
    <t xml:space="preserve">ALTEX ROMANIA </t>
  </si>
  <si>
    <t>ELECTROCASNICE MARI</t>
  </si>
  <si>
    <t xml:space="preserve">HUB USB </t>
  </si>
  <si>
    <t xml:space="preserve">ROVINIETA AUTO </t>
  </si>
  <si>
    <t>AUTORAMAN SERVICE</t>
  </si>
  <si>
    <t>TOTEM COM</t>
  </si>
  <si>
    <t>FOLIE DE LAMINAT</t>
  </si>
  <si>
    <t>DOBRESCU SMART CONSTRUCT</t>
  </si>
  <si>
    <t>ASOC.DE STANDARDIZARE DIN ROMANIA-ASRO</t>
  </si>
  <si>
    <t>SISTEME DE MANAGEMENT AL SANATATII SI SECURITATII IN MUNCA</t>
  </si>
  <si>
    <t>CAPRIBELT TECHNIC</t>
  </si>
  <si>
    <t>TEHNOPRINT ORADEA</t>
  </si>
  <si>
    <t>LEGITIMATIE SERVICI</t>
  </si>
  <si>
    <t>DAV&amp;ALE ELECTROCIP</t>
  </si>
  <si>
    <t>REPARAT ELECTROMOTOR</t>
  </si>
  <si>
    <t>PINK LUX LTD</t>
  </si>
  <si>
    <t>VIORODI PROD COM</t>
  </si>
  <si>
    <t>GEAM ARMAT</t>
  </si>
  <si>
    <t>TRANSFER MULTISORT ELEKTRONIK</t>
  </si>
  <si>
    <t>MATERIALE REFACERE TAMPLARIE METALICA</t>
  </si>
  <si>
    <t>ELMA IMPEX</t>
  </si>
  <si>
    <t>ACUMULATOR</t>
  </si>
  <si>
    <t xml:space="preserve">PIESE AUTO </t>
  </si>
  <si>
    <t xml:space="preserve">REPARATII AUTO </t>
  </si>
  <si>
    <t>ITP AUTO</t>
  </si>
  <si>
    <t xml:space="preserve">CONSUMABILE AUTO </t>
  </si>
  <si>
    <t xml:space="preserve">ASIGURARE CASCO </t>
  </si>
  <si>
    <t>ALCOOLTEST</t>
  </si>
  <si>
    <t>ULEI DE MOTOR</t>
  </si>
  <si>
    <t>ANALIZA PROBA GAZ NATURAL AUGUST 2025</t>
  </si>
  <si>
    <t>REVIZIE AUTO</t>
  </si>
  <si>
    <t xml:space="preserve">PRELUNGIRE TARIF ADMINISTRARE </t>
  </si>
  <si>
    <r>
      <t>ENERGIE ELECTRICA</t>
    </r>
    <r>
      <rPr>
        <sz val="12"/>
        <color indexed="10"/>
        <rFont val="Times New Roman"/>
        <family val="1"/>
      </rPr>
      <t xml:space="preserve"> </t>
    </r>
  </si>
  <si>
    <t>CLIENT</t>
  </si>
  <si>
    <t>REGULARIZARE ENERGIE ELECTRICA</t>
  </si>
  <si>
    <t xml:space="preserve">CONSUM ARI PT </t>
  </si>
  <si>
    <t>INSP.JUD IN CONSTRUCTII BIHOR</t>
  </si>
  <si>
    <r>
      <t xml:space="preserve">TAXA LA TERMINAREA LUCRARILOR </t>
    </r>
    <r>
      <rPr>
        <sz val="12"/>
        <color indexed="10"/>
        <rFont val="Times New Roman"/>
        <family val="1"/>
      </rPr>
      <t>(CT INV.TREZ RO 60)</t>
    </r>
  </si>
  <si>
    <t xml:space="preserve">                               SITUATIA PLATILOR EFECTUATE PRIN BANCA IN LUNA OCTOMBRIE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</si>
</sst>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dd\-mmm\-yy;@"/>
    <numFmt numFmtId="165" formatCode="[$-418]dd\-mmm\-yy;@"/>
    <numFmt numFmtId="166" formatCode="[$-418]d\-mmm\-yy;@"/>
    <numFmt numFmtId="167" formatCode="#,##0.00;[Red]#,##0.00"/>
    <numFmt numFmtId="168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Arial"/>
      <family val="2"/>
    </font>
    <font>
      <b/>
      <sz val="12"/>
      <name val="Times New Roman"/>
      <family val="1"/>
    </font>
    <font>
      <sz val="10"/>
      <name val="Arial"/>
      <family val="2"/>
      <charset val="238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969696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Border="0" applyProtection="0"/>
    <xf numFmtId="0" fontId="6" fillId="0" borderId="0"/>
    <xf numFmtId="0" fontId="6" fillId="0" borderId="0">
      <alignment vertical="center"/>
    </xf>
  </cellStyleXfs>
  <cellXfs count="148">
    <xf numFmtId="0" fontId="0" fillId="0" borderId="0" xfId="0"/>
    <xf numFmtId="164" fontId="2" fillId="0" borderId="0" xfId="0" applyNumberFormat="1" applyFont="1"/>
    <xf numFmtId="165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0" fontId="3" fillId="0" borderId="8" xfId="0" applyFont="1" applyBorder="1"/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4" fontId="2" fillId="0" borderId="10" xfId="2" applyNumberFormat="1" applyFont="1" applyBorder="1" applyAlignment="1">
      <alignment horizontal="right" vertical="center"/>
    </xf>
    <xf numFmtId="4" fontId="3" fillId="0" borderId="10" xfId="0" applyNumberFormat="1" applyFont="1" applyBorder="1"/>
    <xf numFmtId="0" fontId="3" fillId="0" borderId="11" xfId="0" applyFont="1" applyBorder="1"/>
    <xf numFmtId="0" fontId="2" fillId="0" borderId="14" xfId="0" applyFont="1" applyBorder="1" applyAlignment="1">
      <alignment horizontal="center"/>
    </xf>
    <xf numFmtId="166" fontId="5" fillId="0" borderId="14" xfId="0" applyNumberFormat="1" applyFont="1" applyBorder="1" applyAlignment="1">
      <alignment horizontal="center" vertical="center"/>
    </xf>
    <xf numFmtId="0" fontId="3" fillId="0" borderId="14" xfId="0" applyFont="1" applyBorder="1"/>
    <xf numFmtId="4" fontId="7" fillId="0" borderId="14" xfId="3" applyNumberFormat="1" applyFont="1" applyBorder="1" applyAlignment="1">
      <alignment vertical="center"/>
    </xf>
    <xf numFmtId="4" fontId="7" fillId="0" borderId="14" xfId="3" applyNumberFormat="1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4" fontId="2" fillId="0" borderId="16" xfId="0" applyNumberFormat="1" applyFont="1" applyBorder="1"/>
    <xf numFmtId="0" fontId="3" fillId="0" borderId="16" xfId="0" applyFont="1" applyBorder="1"/>
    <xf numFmtId="4" fontId="2" fillId="0" borderId="19" xfId="1" applyNumberFormat="1" applyFont="1" applyFill="1" applyBorder="1" applyAlignment="1"/>
    <xf numFmtId="4" fontId="2" fillId="0" borderId="0" xfId="0" applyNumberFormat="1" applyFont="1"/>
    <xf numFmtId="0" fontId="2" fillId="0" borderId="20" xfId="0" applyFont="1" applyBorder="1"/>
    <xf numFmtId="0" fontId="3" fillId="0" borderId="20" xfId="0" applyFont="1" applyBorder="1"/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2" borderId="5" xfId="0" applyFont="1" applyFill="1" applyBorder="1" applyAlignment="1">
      <alignment vertical="center" wrapText="1"/>
    </xf>
    <xf numFmtId="14" fontId="2" fillId="2" borderId="12" xfId="0" applyNumberFormat="1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vertical="center" wrapText="1"/>
    </xf>
    <xf numFmtId="14" fontId="2" fillId="3" borderId="22" xfId="0" applyNumberFormat="1" applyFont="1" applyFill="1" applyBorder="1" applyAlignment="1">
      <alignment horizontal="center" vertical="center"/>
    </xf>
    <xf numFmtId="4" fontId="2" fillId="3" borderId="22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center"/>
    </xf>
    <xf numFmtId="167" fontId="2" fillId="0" borderId="22" xfId="1" applyNumberFormat="1" applyFont="1" applyBorder="1"/>
    <xf numFmtId="14" fontId="3" fillId="3" borderId="23" xfId="0" applyNumberFormat="1" applyFont="1" applyFill="1" applyBorder="1" applyAlignment="1">
      <alignment horizontal="left"/>
    </xf>
    <xf numFmtId="0" fontId="3" fillId="3" borderId="24" xfId="0" applyFont="1" applyFill="1" applyBorder="1" applyAlignment="1">
      <alignment horizontal="center"/>
    </xf>
    <xf numFmtId="14" fontId="3" fillId="3" borderId="25" xfId="0" applyNumberFormat="1" applyFont="1" applyFill="1" applyBorder="1" applyAlignment="1">
      <alignment horizontal="left"/>
    </xf>
    <xf numFmtId="4" fontId="8" fillId="3" borderId="0" xfId="0" applyNumberFormat="1" applyFont="1" applyFill="1" applyAlignment="1">
      <alignment horizontal="right"/>
    </xf>
    <xf numFmtId="14" fontId="3" fillId="3" borderId="26" xfId="0" applyNumberFormat="1" applyFont="1" applyFill="1" applyBorder="1" applyAlignment="1">
      <alignment horizontal="left"/>
    </xf>
    <xf numFmtId="0" fontId="3" fillId="0" borderId="5" xfId="0" applyFont="1" applyBorder="1" applyAlignment="1">
      <alignment horizontal="center"/>
    </xf>
    <xf numFmtId="14" fontId="2" fillId="0" borderId="13" xfId="0" applyNumberFormat="1" applyFont="1" applyBorder="1" applyAlignment="1">
      <alignment horizontal="left"/>
    </xf>
    <xf numFmtId="14" fontId="2" fillId="0" borderId="16" xfId="0" applyNumberFormat="1" applyFont="1" applyBorder="1" applyAlignment="1">
      <alignment horizontal="left"/>
    </xf>
    <xf numFmtId="14" fontId="2" fillId="0" borderId="27" xfId="0" applyNumberFormat="1" applyFont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0" borderId="22" xfId="0" applyFont="1" applyBorder="1"/>
    <xf numFmtId="0" fontId="2" fillId="0" borderId="22" xfId="0" applyFont="1" applyBorder="1" applyAlignment="1">
      <alignment horizontal="center"/>
    </xf>
    <xf numFmtId="3" fontId="3" fillId="0" borderId="0" xfId="0" applyNumberFormat="1" applyFont="1"/>
    <xf numFmtId="0" fontId="2" fillId="4" borderId="5" xfId="0" applyFont="1" applyFill="1" applyBorder="1" applyAlignment="1">
      <alignment horizontal="center"/>
    </xf>
    <xf numFmtId="0" fontId="2" fillId="0" borderId="14" xfId="0" applyFont="1" applyBorder="1"/>
    <xf numFmtId="43" fontId="2" fillId="0" borderId="22" xfId="1" applyFont="1" applyBorder="1"/>
    <xf numFmtId="0" fontId="3" fillId="4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/>
    </xf>
    <xf numFmtId="167" fontId="2" fillId="0" borderId="23" xfId="1" applyNumberFormat="1" applyFont="1" applyBorder="1" applyAlignment="1">
      <alignment horizontal="right"/>
    </xf>
    <xf numFmtId="2" fontId="2" fillId="0" borderId="14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vertical="center"/>
    </xf>
    <xf numFmtId="4" fontId="7" fillId="0" borderId="14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/>
    </xf>
    <xf numFmtId="0" fontId="9" fillId="0" borderId="14" xfId="0" applyFont="1" applyBorder="1"/>
    <xf numFmtId="166" fontId="5" fillId="0" borderId="15" xfId="0" applyNumberFormat="1" applyFont="1" applyBorder="1" applyAlignment="1">
      <alignment horizontal="center" vertical="center"/>
    </xf>
    <xf numFmtId="167" fontId="3" fillId="0" borderId="0" xfId="0" applyNumberFormat="1" applyFont="1"/>
    <xf numFmtId="0" fontId="9" fillId="0" borderId="0" xfId="0" applyFont="1"/>
    <xf numFmtId="166" fontId="2" fillId="0" borderId="16" xfId="0" applyNumberFormat="1" applyFont="1" applyBorder="1"/>
    <xf numFmtId="4" fontId="3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167" fontId="3" fillId="0" borderId="14" xfId="0" applyNumberFormat="1" applyFont="1" applyBorder="1" applyAlignment="1">
      <alignment horizontal="right"/>
    </xf>
    <xf numFmtId="4" fontId="9" fillId="0" borderId="14" xfId="0" applyNumberFormat="1" applyFont="1" applyBorder="1"/>
    <xf numFmtId="0" fontId="2" fillId="0" borderId="35" xfId="0" applyFont="1" applyBorder="1" applyAlignment="1">
      <alignment horizontal="center"/>
    </xf>
    <xf numFmtId="168" fontId="5" fillId="0" borderId="35" xfId="0" applyNumberFormat="1" applyFont="1" applyBorder="1" applyAlignment="1">
      <alignment horizontal="center" vertical="center"/>
    </xf>
    <xf numFmtId="4" fontId="5" fillId="0" borderId="35" xfId="3" applyNumberFormat="1" applyFont="1" applyBorder="1" applyAlignment="1">
      <alignment vertical="center"/>
    </xf>
    <xf numFmtId="4" fontId="7" fillId="0" borderId="35" xfId="3" applyNumberFormat="1" applyFont="1" applyBorder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/>
    </xf>
    <xf numFmtId="4" fontId="2" fillId="3" borderId="0" xfId="0" applyNumberFormat="1" applyFont="1" applyFill="1" applyAlignment="1">
      <alignment horizontal="right"/>
    </xf>
    <xf numFmtId="4" fontId="2" fillId="3" borderId="36" xfId="0" applyNumberFormat="1" applyFont="1" applyFill="1" applyBorder="1" applyAlignment="1">
      <alignment horizontal="center"/>
    </xf>
    <xf numFmtId="0" fontId="7" fillId="0" borderId="37" xfId="3" applyFont="1" applyBorder="1" applyAlignment="1">
      <alignment vertical="center"/>
    </xf>
    <xf numFmtId="0" fontId="2" fillId="0" borderId="24" xfId="0" applyFont="1" applyBorder="1" applyAlignment="1">
      <alignment horizontal="center"/>
    </xf>
    <xf numFmtId="164" fontId="2" fillId="0" borderId="39" xfId="0" applyNumberFormat="1" applyFont="1" applyBorder="1"/>
    <xf numFmtId="4" fontId="2" fillId="0" borderId="39" xfId="0" applyNumberFormat="1" applyFont="1" applyBorder="1"/>
    <xf numFmtId="0" fontId="3" fillId="0" borderId="38" xfId="0" applyFont="1" applyBorder="1" applyAlignment="1">
      <alignment horizontal="center"/>
    </xf>
    <xf numFmtId="165" fontId="3" fillId="0" borderId="40" xfId="0" applyNumberFormat="1" applyFont="1" applyBorder="1"/>
    <xf numFmtId="4" fontId="3" fillId="0" borderId="40" xfId="0" applyNumberFormat="1" applyFont="1" applyBorder="1"/>
    <xf numFmtId="0" fontId="3" fillId="0" borderId="40" xfId="0" applyFont="1" applyBorder="1"/>
    <xf numFmtId="166" fontId="5" fillId="0" borderId="41" xfId="0" applyNumberFormat="1" applyFont="1" applyBorder="1" applyAlignment="1">
      <alignment horizontal="center" vertical="center"/>
    </xf>
    <xf numFmtId="0" fontId="3" fillId="0" borderId="42" xfId="0" applyFont="1" applyBorder="1"/>
    <xf numFmtId="0" fontId="3" fillId="5" borderId="43" xfId="0" applyFont="1" applyFill="1" applyBorder="1" applyAlignment="1">
      <alignment horizontal="center" vertical="center"/>
    </xf>
    <xf numFmtId="0" fontId="7" fillId="0" borderId="45" xfId="3" applyFont="1" applyBorder="1" applyAlignment="1">
      <alignment vertical="center"/>
    </xf>
    <xf numFmtId="0" fontId="3" fillId="0" borderId="42" xfId="0" applyFont="1" applyBorder="1" applyAlignment="1">
      <alignment horizontal="justify" wrapText="1"/>
    </xf>
    <xf numFmtId="0" fontId="3" fillId="0" borderId="42" xfId="0" applyFont="1" applyBorder="1" applyAlignment="1">
      <alignment wrapText="1"/>
    </xf>
    <xf numFmtId="4" fontId="10" fillId="6" borderId="47" xfId="0" applyNumberFormat="1" applyFont="1" applyFill="1" applyBorder="1"/>
    <xf numFmtId="0" fontId="7" fillId="0" borderId="0" xfId="3" applyFont="1" applyAlignment="1">
      <alignment vertical="center"/>
    </xf>
    <xf numFmtId="4" fontId="7" fillId="7" borderId="14" xfId="3" applyNumberFormat="1" applyFont="1" applyFill="1" applyBorder="1" applyAlignment="1">
      <alignment horizontal="left" vertical="center"/>
    </xf>
    <xf numFmtId="4" fontId="7" fillId="7" borderId="14" xfId="3" applyNumberFormat="1" applyFont="1" applyFill="1" applyBorder="1" applyAlignment="1">
      <alignment vertical="center"/>
    </xf>
    <xf numFmtId="4" fontId="9" fillId="0" borderId="14" xfId="0" applyNumberFormat="1" applyFont="1" applyBorder="1" applyAlignment="1">
      <alignment horizontal="right"/>
    </xf>
    <xf numFmtId="0" fontId="3" fillId="4" borderId="0" xfId="0" applyFont="1" applyFill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 wrapText="1"/>
    </xf>
    <xf numFmtId="4" fontId="3" fillId="5" borderId="14" xfId="0" applyNumberFormat="1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/>
    </xf>
    <xf numFmtId="4" fontId="7" fillId="0" borderId="15" xfId="3" applyNumberFormat="1" applyFont="1" applyBorder="1" applyAlignment="1">
      <alignment vertical="center"/>
    </xf>
    <xf numFmtId="4" fontId="3" fillId="0" borderId="14" xfId="0" applyNumberFormat="1" applyFont="1" applyBorder="1"/>
    <xf numFmtId="166" fontId="5" fillId="7" borderId="14" xfId="0" applyNumberFormat="1" applyFont="1" applyFill="1" applyBorder="1" applyAlignment="1">
      <alignment horizontal="center" vertical="center"/>
    </xf>
    <xf numFmtId="0" fontId="9" fillId="0" borderId="45" xfId="0" applyFont="1" applyBorder="1"/>
    <xf numFmtId="0" fontId="7" fillId="0" borderId="45" xfId="0" applyFont="1" applyBorder="1" applyAlignment="1">
      <alignment vertical="center"/>
    </xf>
    <xf numFmtId="0" fontId="7" fillId="7" borderId="45" xfId="3" applyFont="1" applyFill="1" applyBorder="1" applyAlignment="1">
      <alignment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14" fontId="2" fillId="4" borderId="34" xfId="0" applyNumberFormat="1" applyFont="1" applyFill="1" applyBorder="1" applyAlignment="1">
      <alignment horizontal="left"/>
    </xf>
    <xf numFmtId="14" fontId="2" fillId="4" borderId="28" xfId="0" applyNumberFormat="1" applyFont="1" applyFill="1" applyBorder="1" applyAlignment="1">
      <alignment horizontal="left"/>
    </xf>
    <xf numFmtId="14" fontId="2" fillId="4" borderId="21" xfId="0" applyNumberFormat="1" applyFont="1" applyFill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" fontId="3" fillId="4" borderId="28" xfId="0" applyNumberFormat="1" applyFont="1" applyFill="1" applyBorder="1" applyAlignment="1">
      <alignment horizontal="center" vertical="center" wrapText="1"/>
    </xf>
    <xf numFmtId="4" fontId="3" fillId="4" borderId="21" xfId="0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 2 3" xfId="4" xr:uid="{0DD47141-9FE4-4293-BECC-C190936A3C01}"/>
    <cellStyle name="Normal_Sheet1" xfId="2" xr:uid="{00000000-0005-0000-0000-000002000000}"/>
    <cellStyle name="Normal_Sheet1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2"/>
  <sheetViews>
    <sheetView tabSelected="1" zoomScaleNormal="100" workbookViewId="0">
      <pane ySplit="7" topLeftCell="A8" activePane="bottomLeft" state="frozen"/>
      <selection pane="bottomLeft" activeCell="B6" sqref="B6"/>
    </sheetView>
  </sheetViews>
  <sheetFormatPr defaultRowHeight="15.75" x14ac:dyDescent="0.25"/>
  <cols>
    <col min="1" max="1" width="5.7109375" style="11" customWidth="1"/>
    <col min="2" max="2" width="14.28515625" style="2" customWidth="1"/>
    <col min="3" max="3" width="19.7109375" style="3" customWidth="1"/>
    <col min="4" max="4" width="57.42578125" style="11" customWidth="1"/>
    <col min="5" max="5" width="83.42578125" style="11" customWidth="1"/>
    <col min="6" max="6" width="11.140625" style="11" customWidth="1"/>
    <col min="7" max="7" width="9" style="11" customWidth="1"/>
    <col min="8" max="8" width="9.85546875" style="11" bestFit="1" customWidth="1"/>
    <col min="9" max="256" width="9" style="11" customWidth="1"/>
    <col min="257" max="257" width="6.140625" style="11" customWidth="1"/>
    <col min="258" max="258" width="14.5703125" style="11" customWidth="1"/>
    <col min="259" max="259" width="16.42578125" style="11" customWidth="1"/>
    <col min="260" max="260" width="49" style="11" customWidth="1"/>
    <col min="261" max="261" width="80.42578125" style="11" bestFit="1" customWidth="1"/>
    <col min="262" max="262" width="9.140625" style="11"/>
    <col min="263" max="263" width="9" style="11" customWidth="1"/>
    <col min="264" max="264" width="9.85546875" style="11" bestFit="1" customWidth="1"/>
    <col min="265" max="512" width="9" style="11" customWidth="1"/>
    <col min="513" max="513" width="6.140625" style="11" customWidth="1"/>
    <col min="514" max="514" width="14.5703125" style="11" customWidth="1"/>
    <col min="515" max="515" width="16.42578125" style="11" customWidth="1"/>
    <col min="516" max="516" width="49" style="11" customWidth="1"/>
    <col min="517" max="517" width="80.42578125" style="11" bestFit="1" customWidth="1"/>
    <col min="518" max="518" width="9.140625" style="11"/>
    <col min="519" max="519" width="9" style="11" customWidth="1"/>
    <col min="520" max="520" width="9.85546875" style="11" bestFit="1" customWidth="1"/>
    <col min="521" max="768" width="9" style="11" customWidth="1"/>
    <col min="769" max="769" width="6.140625" style="11" customWidth="1"/>
    <col min="770" max="770" width="14.5703125" style="11" customWidth="1"/>
    <col min="771" max="771" width="16.42578125" style="11" customWidth="1"/>
    <col min="772" max="772" width="49" style="11" customWidth="1"/>
    <col min="773" max="773" width="80.42578125" style="11" bestFit="1" customWidth="1"/>
    <col min="774" max="774" width="9.140625" style="11"/>
    <col min="775" max="775" width="9" style="11" customWidth="1"/>
    <col min="776" max="776" width="9.85546875" style="11" bestFit="1" customWidth="1"/>
    <col min="777" max="1024" width="9" style="11" customWidth="1"/>
    <col min="1025" max="1025" width="6.140625" style="11" customWidth="1"/>
    <col min="1026" max="1026" width="14.5703125" style="11" customWidth="1"/>
    <col min="1027" max="1027" width="16.42578125" style="11" customWidth="1"/>
    <col min="1028" max="1028" width="49" style="11" customWidth="1"/>
    <col min="1029" max="1029" width="80.42578125" style="11" bestFit="1" customWidth="1"/>
    <col min="1030" max="1030" width="9.140625" style="11"/>
    <col min="1031" max="1031" width="9" style="11" customWidth="1"/>
    <col min="1032" max="1032" width="9.85546875" style="11" bestFit="1" customWidth="1"/>
    <col min="1033" max="1280" width="9" style="11" customWidth="1"/>
    <col min="1281" max="1281" width="6.140625" style="11" customWidth="1"/>
    <col min="1282" max="1282" width="14.5703125" style="11" customWidth="1"/>
    <col min="1283" max="1283" width="16.42578125" style="11" customWidth="1"/>
    <col min="1284" max="1284" width="49" style="11" customWidth="1"/>
    <col min="1285" max="1285" width="80.42578125" style="11" bestFit="1" customWidth="1"/>
    <col min="1286" max="1286" width="9.140625" style="11"/>
    <col min="1287" max="1287" width="9" style="11" customWidth="1"/>
    <col min="1288" max="1288" width="9.85546875" style="11" bestFit="1" customWidth="1"/>
    <col min="1289" max="1536" width="9" style="11" customWidth="1"/>
    <col min="1537" max="1537" width="6.140625" style="11" customWidth="1"/>
    <col min="1538" max="1538" width="14.5703125" style="11" customWidth="1"/>
    <col min="1539" max="1539" width="16.42578125" style="11" customWidth="1"/>
    <col min="1540" max="1540" width="49" style="11" customWidth="1"/>
    <col min="1541" max="1541" width="80.42578125" style="11" bestFit="1" customWidth="1"/>
    <col min="1542" max="1542" width="9.140625" style="11"/>
    <col min="1543" max="1543" width="9" style="11" customWidth="1"/>
    <col min="1544" max="1544" width="9.85546875" style="11" bestFit="1" customWidth="1"/>
    <col min="1545" max="1792" width="9" style="11" customWidth="1"/>
    <col min="1793" max="1793" width="6.140625" style="11" customWidth="1"/>
    <col min="1794" max="1794" width="14.5703125" style="11" customWidth="1"/>
    <col min="1795" max="1795" width="16.42578125" style="11" customWidth="1"/>
    <col min="1796" max="1796" width="49" style="11" customWidth="1"/>
    <col min="1797" max="1797" width="80.42578125" style="11" bestFit="1" customWidth="1"/>
    <col min="1798" max="1798" width="9.140625" style="11"/>
    <col min="1799" max="1799" width="9" style="11" customWidth="1"/>
    <col min="1800" max="1800" width="9.85546875" style="11" bestFit="1" customWidth="1"/>
    <col min="1801" max="2048" width="9" style="11" customWidth="1"/>
    <col min="2049" max="2049" width="6.140625" style="11" customWidth="1"/>
    <col min="2050" max="2050" width="14.5703125" style="11" customWidth="1"/>
    <col min="2051" max="2051" width="16.42578125" style="11" customWidth="1"/>
    <col min="2052" max="2052" width="49" style="11" customWidth="1"/>
    <col min="2053" max="2053" width="80.42578125" style="11" bestFit="1" customWidth="1"/>
    <col min="2054" max="2054" width="9.140625" style="11"/>
    <col min="2055" max="2055" width="9" style="11" customWidth="1"/>
    <col min="2056" max="2056" width="9.85546875" style="11" bestFit="1" customWidth="1"/>
    <col min="2057" max="2304" width="9" style="11" customWidth="1"/>
    <col min="2305" max="2305" width="6.140625" style="11" customWidth="1"/>
    <col min="2306" max="2306" width="14.5703125" style="11" customWidth="1"/>
    <col min="2307" max="2307" width="16.42578125" style="11" customWidth="1"/>
    <col min="2308" max="2308" width="49" style="11" customWidth="1"/>
    <col min="2309" max="2309" width="80.42578125" style="11" bestFit="1" customWidth="1"/>
    <col min="2310" max="2310" width="9.140625" style="11"/>
    <col min="2311" max="2311" width="9" style="11" customWidth="1"/>
    <col min="2312" max="2312" width="9.85546875" style="11" bestFit="1" customWidth="1"/>
    <col min="2313" max="2560" width="9" style="11" customWidth="1"/>
    <col min="2561" max="2561" width="6.140625" style="11" customWidth="1"/>
    <col min="2562" max="2562" width="14.5703125" style="11" customWidth="1"/>
    <col min="2563" max="2563" width="16.42578125" style="11" customWidth="1"/>
    <col min="2564" max="2564" width="49" style="11" customWidth="1"/>
    <col min="2565" max="2565" width="80.42578125" style="11" bestFit="1" customWidth="1"/>
    <col min="2566" max="2566" width="9.140625" style="11"/>
    <col min="2567" max="2567" width="9" style="11" customWidth="1"/>
    <col min="2568" max="2568" width="9.85546875" style="11" bestFit="1" customWidth="1"/>
    <col min="2569" max="2816" width="9" style="11" customWidth="1"/>
    <col min="2817" max="2817" width="6.140625" style="11" customWidth="1"/>
    <col min="2818" max="2818" width="14.5703125" style="11" customWidth="1"/>
    <col min="2819" max="2819" width="16.42578125" style="11" customWidth="1"/>
    <col min="2820" max="2820" width="49" style="11" customWidth="1"/>
    <col min="2821" max="2821" width="80.42578125" style="11" bestFit="1" customWidth="1"/>
    <col min="2822" max="2822" width="9.140625" style="11"/>
    <col min="2823" max="2823" width="9" style="11" customWidth="1"/>
    <col min="2824" max="2824" width="9.85546875" style="11" bestFit="1" customWidth="1"/>
    <col min="2825" max="3072" width="9" style="11" customWidth="1"/>
    <col min="3073" max="3073" width="6.140625" style="11" customWidth="1"/>
    <col min="3074" max="3074" width="14.5703125" style="11" customWidth="1"/>
    <col min="3075" max="3075" width="16.42578125" style="11" customWidth="1"/>
    <col min="3076" max="3076" width="49" style="11" customWidth="1"/>
    <col min="3077" max="3077" width="80.42578125" style="11" bestFit="1" customWidth="1"/>
    <col min="3078" max="3078" width="9.140625" style="11"/>
    <col min="3079" max="3079" width="9" style="11" customWidth="1"/>
    <col min="3080" max="3080" width="9.85546875" style="11" bestFit="1" customWidth="1"/>
    <col min="3081" max="3328" width="9" style="11" customWidth="1"/>
    <col min="3329" max="3329" width="6.140625" style="11" customWidth="1"/>
    <col min="3330" max="3330" width="14.5703125" style="11" customWidth="1"/>
    <col min="3331" max="3331" width="16.42578125" style="11" customWidth="1"/>
    <col min="3332" max="3332" width="49" style="11" customWidth="1"/>
    <col min="3333" max="3333" width="80.42578125" style="11" bestFit="1" customWidth="1"/>
    <col min="3334" max="3334" width="9.140625" style="11"/>
    <col min="3335" max="3335" width="9" style="11" customWidth="1"/>
    <col min="3336" max="3336" width="9.85546875" style="11" bestFit="1" customWidth="1"/>
    <col min="3337" max="3584" width="9" style="11" customWidth="1"/>
    <col min="3585" max="3585" width="6.140625" style="11" customWidth="1"/>
    <col min="3586" max="3586" width="14.5703125" style="11" customWidth="1"/>
    <col min="3587" max="3587" width="16.42578125" style="11" customWidth="1"/>
    <col min="3588" max="3588" width="49" style="11" customWidth="1"/>
    <col min="3589" max="3589" width="80.42578125" style="11" bestFit="1" customWidth="1"/>
    <col min="3590" max="3590" width="9.140625" style="11"/>
    <col min="3591" max="3591" width="9" style="11" customWidth="1"/>
    <col min="3592" max="3592" width="9.85546875" style="11" bestFit="1" customWidth="1"/>
    <col min="3593" max="3840" width="9" style="11" customWidth="1"/>
    <col min="3841" max="3841" width="6.140625" style="11" customWidth="1"/>
    <col min="3842" max="3842" width="14.5703125" style="11" customWidth="1"/>
    <col min="3843" max="3843" width="16.42578125" style="11" customWidth="1"/>
    <col min="3844" max="3844" width="49" style="11" customWidth="1"/>
    <col min="3845" max="3845" width="80.42578125" style="11" bestFit="1" customWidth="1"/>
    <col min="3846" max="3846" width="9.140625" style="11"/>
    <col min="3847" max="3847" width="9" style="11" customWidth="1"/>
    <col min="3848" max="3848" width="9.85546875" style="11" bestFit="1" customWidth="1"/>
    <col min="3849" max="4096" width="9" style="11" customWidth="1"/>
    <col min="4097" max="4097" width="6.140625" style="11" customWidth="1"/>
    <col min="4098" max="4098" width="14.5703125" style="11" customWidth="1"/>
    <col min="4099" max="4099" width="16.42578125" style="11" customWidth="1"/>
    <col min="4100" max="4100" width="49" style="11" customWidth="1"/>
    <col min="4101" max="4101" width="80.42578125" style="11" bestFit="1" customWidth="1"/>
    <col min="4102" max="4102" width="9.140625" style="11"/>
    <col min="4103" max="4103" width="9" style="11" customWidth="1"/>
    <col min="4104" max="4104" width="9.85546875" style="11" bestFit="1" customWidth="1"/>
    <col min="4105" max="4352" width="9" style="11" customWidth="1"/>
    <col min="4353" max="4353" width="6.140625" style="11" customWidth="1"/>
    <col min="4354" max="4354" width="14.5703125" style="11" customWidth="1"/>
    <col min="4355" max="4355" width="16.42578125" style="11" customWidth="1"/>
    <col min="4356" max="4356" width="49" style="11" customWidth="1"/>
    <col min="4357" max="4357" width="80.42578125" style="11" bestFit="1" customWidth="1"/>
    <col min="4358" max="4358" width="9.140625" style="11"/>
    <col min="4359" max="4359" width="9" style="11" customWidth="1"/>
    <col min="4360" max="4360" width="9.85546875" style="11" bestFit="1" customWidth="1"/>
    <col min="4361" max="4608" width="9" style="11" customWidth="1"/>
    <col min="4609" max="4609" width="6.140625" style="11" customWidth="1"/>
    <col min="4610" max="4610" width="14.5703125" style="11" customWidth="1"/>
    <col min="4611" max="4611" width="16.42578125" style="11" customWidth="1"/>
    <col min="4612" max="4612" width="49" style="11" customWidth="1"/>
    <col min="4613" max="4613" width="80.42578125" style="11" bestFit="1" customWidth="1"/>
    <col min="4614" max="4614" width="9.140625" style="11"/>
    <col min="4615" max="4615" width="9" style="11" customWidth="1"/>
    <col min="4616" max="4616" width="9.85546875" style="11" bestFit="1" customWidth="1"/>
    <col min="4617" max="4864" width="9" style="11" customWidth="1"/>
    <col min="4865" max="4865" width="6.140625" style="11" customWidth="1"/>
    <col min="4866" max="4866" width="14.5703125" style="11" customWidth="1"/>
    <col min="4867" max="4867" width="16.42578125" style="11" customWidth="1"/>
    <col min="4868" max="4868" width="49" style="11" customWidth="1"/>
    <col min="4869" max="4869" width="80.42578125" style="11" bestFit="1" customWidth="1"/>
    <col min="4870" max="4870" width="9.140625" style="11"/>
    <col min="4871" max="4871" width="9" style="11" customWidth="1"/>
    <col min="4872" max="4872" width="9.85546875" style="11" bestFit="1" customWidth="1"/>
    <col min="4873" max="5120" width="9" style="11" customWidth="1"/>
    <col min="5121" max="5121" width="6.140625" style="11" customWidth="1"/>
    <col min="5122" max="5122" width="14.5703125" style="11" customWidth="1"/>
    <col min="5123" max="5123" width="16.42578125" style="11" customWidth="1"/>
    <col min="5124" max="5124" width="49" style="11" customWidth="1"/>
    <col min="5125" max="5125" width="80.42578125" style="11" bestFit="1" customWidth="1"/>
    <col min="5126" max="5126" width="9.140625" style="11"/>
    <col min="5127" max="5127" width="9" style="11" customWidth="1"/>
    <col min="5128" max="5128" width="9.85546875" style="11" bestFit="1" customWidth="1"/>
    <col min="5129" max="5376" width="9" style="11" customWidth="1"/>
    <col min="5377" max="5377" width="6.140625" style="11" customWidth="1"/>
    <col min="5378" max="5378" width="14.5703125" style="11" customWidth="1"/>
    <col min="5379" max="5379" width="16.42578125" style="11" customWidth="1"/>
    <col min="5380" max="5380" width="49" style="11" customWidth="1"/>
    <col min="5381" max="5381" width="80.42578125" style="11" bestFit="1" customWidth="1"/>
    <col min="5382" max="5382" width="9.140625" style="11"/>
    <col min="5383" max="5383" width="9" style="11" customWidth="1"/>
    <col min="5384" max="5384" width="9.85546875" style="11" bestFit="1" customWidth="1"/>
    <col min="5385" max="5632" width="9" style="11" customWidth="1"/>
    <col min="5633" max="5633" width="6.140625" style="11" customWidth="1"/>
    <col min="5634" max="5634" width="14.5703125" style="11" customWidth="1"/>
    <col min="5635" max="5635" width="16.42578125" style="11" customWidth="1"/>
    <col min="5636" max="5636" width="49" style="11" customWidth="1"/>
    <col min="5637" max="5637" width="80.42578125" style="11" bestFit="1" customWidth="1"/>
    <col min="5638" max="5638" width="9.140625" style="11"/>
    <col min="5639" max="5639" width="9" style="11" customWidth="1"/>
    <col min="5640" max="5640" width="9.85546875" style="11" bestFit="1" customWidth="1"/>
    <col min="5641" max="5888" width="9" style="11" customWidth="1"/>
    <col min="5889" max="5889" width="6.140625" style="11" customWidth="1"/>
    <col min="5890" max="5890" width="14.5703125" style="11" customWidth="1"/>
    <col min="5891" max="5891" width="16.42578125" style="11" customWidth="1"/>
    <col min="5892" max="5892" width="49" style="11" customWidth="1"/>
    <col min="5893" max="5893" width="80.42578125" style="11" bestFit="1" customWidth="1"/>
    <col min="5894" max="5894" width="9.140625" style="11"/>
    <col min="5895" max="5895" width="9" style="11" customWidth="1"/>
    <col min="5896" max="5896" width="9.85546875" style="11" bestFit="1" customWidth="1"/>
    <col min="5897" max="6144" width="9" style="11" customWidth="1"/>
    <col min="6145" max="6145" width="6.140625" style="11" customWidth="1"/>
    <col min="6146" max="6146" width="14.5703125" style="11" customWidth="1"/>
    <col min="6147" max="6147" width="16.42578125" style="11" customWidth="1"/>
    <col min="6148" max="6148" width="49" style="11" customWidth="1"/>
    <col min="6149" max="6149" width="80.42578125" style="11" bestFit="1" customWidth="1"/>
    <col min="6150" max="6150" width="9.140625" style="11"/>
    <col min="6151" max="6151" width="9" style="11" customWidth="1"/>
    <col min="6152" max="6152" width="9.85546875" style="11" bestFit="1" customWidth="1"/>
    <col min="6153" max="6400" width="9" style="11" customWidth="1"/>
    <col min="6401" max="6401" width="6.140625" style="11" customWidth="1"/>
    <col min="6402" max="6402" width="14.5703125" style="11" customWidth="1"/>
    <col min="6403" max="6403" width="16.42578125" style="11" customWidth="1"/>
    <col min="6404" max="6404" width="49" style="11" customWidth="1"/>
    <col min="6405" max="6405" width="80.42578125" style="11" bestFit="1" customWidth="1"/>
    <col min="6406" max="6406" width="9.140625" style="11"/>
    <col min="6407" max="6407" width="9" style="11" customWidth="1"/>
    <col min="6408" max="6408" width="9.85546875" style="11" bestFit="1" customWidth="1"/>
    <col min="6409" max="6656" width="9" style="11" customWidth="1"/>
    <col min="6657" max="6657" width="6.140625" style="11" customWidth="1"/>
    <col min="6658" max="6658" width="14.5703125" style="11" customWidth="1"/>
    <col min="6659" max="6659" width="16.42578125" style="11" customWidth="1"/>
    <col min="6660" max="6660" width="49" style="11" customWidth="1"/>
    <col min="6661" max="6661" width="80.42578125" style="11" bestFit="1" customWidth="1"/>
    <col min="6662" max="6662" width="9.140625" style="11"/>
    <col min="6663" max="6663" width="9" style="11" customWidth="1"/>
    <col min="6664" max="6664" width="9.85546875" style="11" bestFit="1" customWidth="1"/>
    <col min="6665" max="6912" width="9" style="11" customWidth="1"/>
    <col min="6913" max="6913" width="6.140625" style="11" customWidth="1"/>
    <col min="6914" max="6914" width="14.5703125" style="11" customWidth="1"/>
    <col min="6915" max="6915" width="16.42578125" style="11" customWidth="1"/>
    <col min="6916" max="6916" width="49" style="11" customWidth="1"/>
    <col min="6917" max="6917" width="80.42578125" style="11" bestFit="1" customWidth="1"/>
    <col min="6918" max="6918" width="9.140625" style="11"/>
    <col min="6919" max="6919" width="9" style="11" customWidth="1"/>
    <col min="6920" max="6920" width="9.85546875" style="11" bestFit="1" customWidth="1"/>
    <col min="6921" max="7168" width="9" style="11" customWidth="1"/>
    <col min="7169" max="7169" width="6.140625" style="11" customWidth="1"/>
    <col min="7170" max="7170" width="14.5703125" style="11" customWidth="1"/>
    <col min="7171" max="7171" width="16.42578125" style="11" customWidth="1"/>
    <col min="7172" max="7172" width="49" style="11" customWidth="1"/>
    <col min="7173" max="7173" width="80.42578125" style="11" bestFit="1" customWidth="1"/>
    <col min="7174" max="7174" width="9.140625" style="11"/>
    <col min="7175" max="7175" width="9" style="11" customWidth="1"/>
    <col min="7176" max="7176" width="9.85546875" style="11" bestFit="1" customWidth="1"/>
    <col min="7177" max="7424" width="9" style="11" customWidth="1"/>
    <col min="7425" max="7425" width="6.140625" style="11" customWidth="1"/>
    <col min="7426" max="7426" width="14.5703125" style="11" customWidth="1"/>
    <col min="7427" max="7427" width="16.42578125" style="11" customWidth="1"/>
    <col min="7428" max="7428" width="49" style="11" customWidth="1"/>
    <col min="7429" max="7429" width="80.42578125" style="11" bestFit="1" customWidth="1"/>
    <col min="7430" max="7430" width="9.140625" style="11"/>
    <col min="7431" max="7431" width="9" style="11" customWidth="1"/>
    <col min="7432" max="7432" width="9.85546875" style="11" bestFit="1" customWidth="1"/>
    <col min="7433" max="7680" width="9" style="11" customWidth="1"/>
    <col min="7681" max="7681" width="6.140625" style="11" customWidth="1"/>
    <col min="7682" max="7682" width="14.5703125" style="11" customWidth="1"/>
    <col min="7683" max="7683" width="16.42578125" style="11" customWidth="1"/>
    <col min="7684" max="7684" width="49" style="11" customWidth="1"/>
    <col min="7685" max="7685" width="80.42578125" style="11" bestFit="1" customWidth="1"/>
    <col min="7686" max="7686" width="9.140625" style="11"/>
    <col min="7687" max="7687" width="9" style="11" customWidth="1"/>
    <col min="7688" max="7688" width="9.85546875" style="11" bestFit="1" customWidth="1"/>
    <col min="7689" max="7936" width="9" style="11" customWidth="1"/>
    <col min="7937" max="7937" width="6.140625" style="11" customWidth="1"/>
    <col min="7938" max="7938" width="14.5703125" style="11" customWidth="1"/>
    <col min="7939" max="7939" width="16.42578125" style="11" customWidth="1"/>
    <col min="7940" max="7940" width="49" style="11" customWidth="1"/>
    <col min="7941" max="7941" width="80.42578125" style="11" bestFit="1" customWidth="1"/>
    <col min="7942" max="7942" width="9.140625" style="11"/>
    <col min="7943" max="7943" width="9" style="11" customWidth="1"/>
    <col min="7944" max="7944" width="9.85546875" style="11" bestFit="1" customWidth="1"/>
    <col min="7945" max="8192" width="9" style="11" customWidth="1"/>
    <col min="8193" max="8193" width="6.140625" style="11" customWidth="1"/>
    <col min="8194" max="8194" width="14.5703125" style="11" customWidth="1"/>
    <col min="8195" max="8195" width="16.42578125" style="11" customWidth="1"/>
    <col min="8196" max="8196" width="49" style="11" customWidth="1"/>
    <col min="8197" max="8197" width="80.42578125" style="11" bestFit="1" customWidth="1"/>
    <col min="8198" max="8198" width="9.140625" style="11"/>
    <col min="8199" max="8199" width="9" style="11" customWidth="1"/>
    <col min="8200" max="8200" width="9.85546875" style="11" bestFit="1" customWidth="1"/>
    <col min="8201" max="8448" width="9" style="11" customWidth="1"/>
    <col min="8449" max="8449" width="6.140625" style="11" customWidth="1"/>
    <col min="8450" max="8450" width="14.5703125" style="11" customWidth="1"/>
    <col min="8451" max="8451" width="16.42578125" style="11" customWidth="1"/>
    <col min="8452" max="8452" width="49" style="11" customWidth="1"/>
    <col min="8453" max="8453" width="80.42578125" style="11" bestFit="1" customWidth="1"/>
    <col min="8454" max="8454" width="9.140625" style="11"/>
    <col min="8455" max="8455" width="9" style="11" customWidth="1"/>
    <col min="8456" max="8456" width="9.85546875" style="11" bestFit="1" customWidth="1"/>
    <col min="8457" max="8704" width="9" style="11" customWidth="1"/>
    <col min="8705" max="8705" width="6.140625" style="11" customWidth="1"/>
    <col min="8706" max="8706" width="14.5703125" style="11" customWidth="1"/>
    <col min="8707" max="8707" width="16.42578125" style="11" customWidth="1"/>
    <col min="8708" max="8708" width="49" style="11" customWidth="1"/>
    <col min="8709" max="8709" width="80.42578125" style="11" bestFit="1" customWidth="1"/>
    <col min="8710" max="8710" width="9.140625" style="11"/>
    <col min="8711" max="8711" width="9" style="11" customWidth="1"/>
    <col min="8712" max="8712" width="9.85546875" style="11" bestFit="1" customWidth="1"/>
    <col min="8713" max="8960" width="9" style="11" customWidth="1"/>
    <col min="8961" max="8961" width="6.140625" style="11" customWidth="1"/>
    <col min="8962" max="8962" width="14.5703125" style="11" customWidth="1"/>
    <col min="8963" max="8963" width="16.42578125" style="11" customWidth="1"/>
    <col min="8964" max="8964" width="49" style="11" customWidth="1"/>
    <col min="8965" max="8965" width="80.42578125" style="11" bestFit="1" customWidth="1"/>
    <col min="8966" max="8966" width="9.140625" style="11"/>
    <col min="8967" max="8967" width="9" style="11" customWidth="1"/>
    <col min="8968" max="8968" width="9.85546875" style="11" bestFit="1" customWidth="1"/>
    <col min="8969" max="9216" width="9" style="11" customWidth="1"/>
    <col min="9217" max="9217" width="6.140625" style="11" customWidth="1"/>
    <col min="9218" max="9218" width="14.5703125" style="11" customWidth="1"/>
    <col min="9219" max="9219" width="16.42578125" style="11" customWidth="1"/>
    <col min="9220" max="9220" width="49" style="11" customWidth="1"/>
    <col min="9221" max="9221" width="80.42578125" style="11" bestFit="1" customWidth="1"/>
    <col min="9222" max="9222" width="9.140625" style="11"/>
    <col min="9223" max="9223" width="9" style="11" customWidth="1"/>
    <col min="9224" max="9224" width="9.85546875" style="11" bestFit="1" customWidth="1"/>
    <col min="9225" max="9472" width="9" style="11" customWidth="1"/>
    <col min="9473" max="9473" width="6.140625" style="11" customWidth="1"/>
    <col min="9474" max="9474" width="14.5703125" style="11" customWidth="1"/>
    <col min="9475" max="9475" width="16.42578125" style="11" customWidth="1"/>
    <col min="9476" max="9476" width="49" style="11" customWidth="1"/>
    <col min="9477" max="9477" width="80.42578125" style="11" bestFit="1" customWidth="1"/>
    <col min="9478" max="9478" width="9.140625" style="11"/>
    <col min="9479" max="9479" width="9" style="11" customWidth="1"/>
    <col min="9480" max="9480" width="9.85546875" style="11" bestFit="1" customWidth="1"/>
    <col min="9481" max="9728" width="9" style="11" customWidth="1"/>
    <col min="9729" max="9729" width="6.140625" style="11" customWidth="1"/>
    <col min="9730" max="9730" width="14.5703125" style="11" customWidth="1"/>
    <col min="9731" max="9731" width="16.42578125" style="11" customWidth="1"/>
    <col min="9732" max="9732" width="49" style="11" customWidth="1"/>
    <col min="9733" max="9733" width="80.42578125" style="11" bestFit="1" customWidth="1"/>
    <col min="9734" max="9734" width="9.140625" style="11"/>
    <col min="9735" max="9735" width="9" style="11" customWidth="1"/>
    <col min="9736" max="9736" width="9.85546875" style="11" bestFit="1" customWidth="1"/>
    <col min="9737" max="9984" width="9" style="11" customWidth="1"/>
    <col min="9985" max="9985" width="6.140625" style="11" customWidth="1"/>
    <col min="9986" max="9986" width="14.5703125" style="11" customWidth="1"/>
    <col min="9987" max="9987" width="16.42578125" style="11" customWidth="1"/>
    <col min="9988" max="9988" width="49" style="11" customWidth="1"/>
    <col min="9989" max="9989" width="80.42578125" style="11" bestFit="1" customWidth="1"/>
    <col min="9990" max="9990" width="9.140625" style="11"/>
    <col min="9991" max="9991" width="9" style="11" customWidth="1"/>
    <col min="9992" max="9992" width="9.85546875" style="11" bestFit="1" customWidth="1"/>
    <col min="9993" max="10240" width="9" style="11" customWidth="1"/>
    <col min="10241" max="10241" width="6.140625" style="11" customWidth="1"/>
    <col min="10242" max="10242" width="14.5703125" style="11" customWidth="1"/>
    <col min="10243" max="10243" width="16.42578125" style="11" customWidth="1"/>
    <col min="10244" max="10244" width="49" style="11" customWidth="1"/>
    <col min="10245" max="10245" width="80.42578125" style="11" bestFit="1" customWidth="1"/>
    <col min="10246" max="10246" width="9.140625" style="11"/>
    <col min="10247" max="10247" width="9" style="11" customWidth="1"/>
    <col min="10248" max="10248" width="9.85546875" style="11" bestFit="1" customWidth="1"/>
    <col min="10249" max="10496" width="9" style="11" customWidth="1"/>
    <col min="10497" max="10497" width="6.140625" style="11" customWidth="1"/>
    <col min="10498" max="10498" width="14.5703125" style="11" customWidth="1"/>
    <col min="10499" max="10499" width="16.42578125" style="11" customWidth="1"/>
    <col min="10500" max="10500" width="49" style="11" customWidth="1"/>
    <col min="10501" max="10501" width="80.42578125" style="11" bestFit="1" customWidth="1"/>
    <col min="10502" max="10502" width="9.140625" style="11"/>
    <col min="10503" max="10503" width="9" style="11" customWidth="1"/>
    <col min="10504" max="10504" width="9.85546875" style="11" bestFit="1" customWidth="1"/>
    <col min="10505" max="10752" width="9" style="11" customWidth="1"/>
    <col min="10753" max="10753" width="6.140625" style="11" customWidth="1"/>
    <col min="10754" max="10754" width="14.5703125" style="11" customWidth="1"/>
    <col min="10755" max="10755" width="16.42578125" style="11" customWidth="1"/>
    <col min="10756" max="10756" width="49" style="11" customWidth="1"/>
    <col min="10757" max="10757" width="80.42578125" style="11" bestFit="1" customWidth="1"/>
    <col min="10758" max="10758" width="9.140625" style="11"/>
    <col min="10759" max="10759" width="9" style="11" customWidth="1"/>
    <col min="10760" max="10760" width="9.85546875" style="11" bestFit="1" customWidth="1"/>
    <col min="10761" max="11008" width="9" style="11" customWidth="1"/>
    <col min="11009" max="11009" width="6.140625" style="11" customWidth="1"/>
    <col min="11010" max="11010" width="14.5703125" style="11" customWidth="1"/>
    <col min="11011" max="11011" width="16.42578125" style="11" customWidth="1"/>
    <col min="11012" max="11012" width="49" style="11" customWidth="1"/>
    <col min="11013" max="11013" width="80.42578125" style="11" bestFit="1" customWidth="1"/>
    <col min="11014" max="11014" width="9.140625" style="11"/>
    <col min="11015" max="11015" width="9" style="11" customWidth="1"/>
    <col min="11016" max="11016" width="9.85546875" style="11" bestFit="1" customWidth="1"/>
    <col min="11017" max="11264" width="9" style="11" customWidth="1"/>
    <col min="11265" max="11265" width="6.140625" style="11" customWidth="1"/>
    <col min="11266" max="11266" width="14.5703125" style="11" customWidth="1"/>
    <col min="11267" max="11267" width="16.42578125" style="11" customWidth="1"/>
    <col min="11268" max="11268" width="49" style="11" customWidth="1"/>
    <col min="11269" max="11269" width="80.42578125" style="11" bestFit="1" customWidth="1"/>
    <col min="11270" max="11270" width="9.140625" style="11"/>
    <col min="11271" max="11271" width="9" style="11" customWidth="1"/>
    <col min="11272" max="11272" width="9.85546875" style="11" bestFit="1" customWidth="1"/>
    <col min="11273" max="11520" width="9" style="11" customWidth="1"/>
    <col min="11521" max="11521" width="6.140625" style="11" customWidth="1"/>
    <col min="11522" max="11522" width="14.5703125" style="11" customWidth="1"/>
    <col min="11523" max="11523" width="16.42578125" style="11" customWidth="1"/>
    <col min="11524" max="11524" width="49" style="11" customWidth="1"/>
    <col min="11525" max="11525" width="80.42578125" style="11" bestFit="1" customWidth="1"/>
    <col min="11526" max="11526" width="9.140625" style="11"/>
    <col min="11527" max="11527" width="9" style="11" customWidth="1"/>
    <col min="11528" max="11528" width="9.85546875" style="11" bestFit="1" customWidth="1"/>
    <col min="11529" max="11776" width="9" style="11" customWidth="1"/>
    <col min="11777" max="11777" width="6.140625" style="11" customWidth="1"/>
    <col min="11778" max="11778" width="14.5703125" style="11" customWidth="1"/>
    <col min="11779" max="11779" width="16.42578125" style="11" customWidth="1"/>
    <col min="11780" max="11780" width="49" style="11" customWidth="1"/>
    <col min="11781" max="11781" width="80.42578125" style="11" bestFit="1" customWidth="1"/>
    <col min="11782" max="11782" width="9.140625" style="11"/>
    <col min="11783" max="11783" width="9" style="11" customWidth="1"/>
    <col min="11784" max="11784" width="9.85546875" style="11" bestFit="1" customWidth="1"/>
    <col min="11785" max="12032" width="9" style="11" customWidth="1"/>
    <col min="12033" max="12033" width="6.140625" style="11" customWidth="1"/>
    <col min="12034" max="12034" width="14.5703125" style="11" customWidth="1"/>
    <col min="12035" max="12035" width="16.42578125" style="11" customWidth="1"/>
    <col min="12036" max="12036" width="49" style="11" customWidth="1"/>
    <col min="12037" max="12037" width="80.42578125" style="11" bestFit="1" customWidth="1"/>
    <col min="12038" max="12038" width="9.140625" style="11"/>
    <col min="12039" max="12039" width="9" style="11" customWidth="1"/>
    <col min="12040" max="12040" width="9.85546875" style="11" bestFit="1" customWidth="1"/>
    <col min="12041" max="12288" width="9" style="11" customWidth="1"/>
    <col min="12289" max="12289" width="6.140625" style="11" customWidth="1"/>
    <col min="12290" max="12290" width="14.5703125" style="11" customWidth="1"/>
    <col min="12291" max="12291" width="16.42578125" style="11" customWidth="1"/>
    <col min="12292" max="12292" width="49" style="11" customWidth="1"/>
    <col min="12293" max="12293" width="80.42578125" style="11" bestFit="1" customWidth="1"/>
    <col min="12294" max="12294" width="9.140625" style="11"/>
    <col min="12295" max="12295" width="9" style="11" customWidth="1"/>
    <col min="12296" max="12296" width="9.85546875" style="11" bestFit="1" customWidth="1"/>
    <col min="12297" max="12544" width="9" style="11" customWidth="1"/>
    <col min="12545" max="12545" width="6.140625" style="11" customWidth="1"/>
    <col min="12546" max="12546" width="14.5703125" style="11" customWidth="1"/>
    <col min="12547" max="12547" width="16.42578125" style="11" customWidth="1"/>
    <col min="12548" max="12548" width="49" style="11" customWidth="1"/>
    <col min="12549" max="12549" width="80.42578125" style="11" bestFit="1" customWidth="1"/>
    <col min="12550" max="12550" width="9.140625" style="11"/>
    <col min="12551" max="12551" width="9" style="11" customWidth="1"/>
    <col min="12552" max="12552" width="9.85546875" style="11" bestFit="1" customWidth="1"/>
    <col min="12553" max="12800" width="9" style="11" customWidth="1"/>
    <col min="12801" max="12801" width="6.140625" style="11" customWidth="1"/>
    <col min="12802" max="12802" width="14.5703125" style="11" customWidth="1"/>
    <col min="12803" max="12803" width="16.42578125" style="11" customWidth="1"/>
    <col min="12804" max="12804" width="49" style="11" customWidth="1"/>
    <col min="12805" max="12805" width="80.42578125" style="11" bestFit="1" customWidth="1"/>
    <col min="12806" max="12806" width="9.140625" style="11"/>
    <col min="12807" max="12807" width="9" style="11" customWidth="1"/>
    <col min="12808" max="12808" width="9.85546875" style="11" bestFit="1" customWidth="1"/>
    <col min="12809" max="13056" width="9" style="11" customWidth="1"/>
    <col min="13057" max="13057" width="6.140625" style="11" customWidth="1"/>
    <col min="13058" max="13058" width="14.5703125" style="11" customWidth="1"/>
    <col min="13059" max="13059" width="16.42578125" style="11" customWidth="1"/>
    <col min="13060" max="13060" width="49" style="11" customWidth="1"/>
    <col min="13061" max="13061" width="80.42578125" style="11" bestFit="1" customWidth="1"/>
    <col min="13062" max="13062" width="9.140625" style="11"/>
    <col min="13063" max="13063" width="9" style="11" customWidth="1"/>
    <col min="13064" max="13064" width="9.85546875" style="11" bestFit="1" customWidth="1"/>
    <col min="13065" max="13312" width="9" style="11" customWidth="1"/>
    <col min="13313" max="13313" width="6.140625" style="11" customWidth="1"/>
    <col min="13314" max="13314" width="14.5703125" style="11" customWidth="1"/>
    <col min="13315" max="13315" width="16.42578125" style="11" customWidth="1"/>
    <col min="13316" max="13316" width="49" style="11" customWidth="1"/>
    <col min="13317" max="13317" width="80.42578125" style="11" bestFit="1" customWidth="1"/>
    <col min="13318" max="13318" width="9.140625" style="11"/>
    <col min="13319" max="13319" width="9" style="11" customWidth="1"/>
    <col min="13320" max="13320" width="9.85546875" style="11" bestFit="1" customWidth="1"/>
    <col min="13321" max="13568" width="9" style="11" customWidth="1"/>
    <col min="13569" max="13569" width="6.140625" style="11" customWidth="1"/>
    <col min="13570" max="13570" width="14.5703125" style="11" customWidth="1"/>
    <col min="13571" max="13571" width="16.42578125" style="11" customWidth="1"/>
    <col min="13572" max="13572" width="49" style="11" customWidth="1"/>
    <col min="13573" max="13573" width="80.42578125" style="11" bestFit="1" customWidth="1"/>
    <col min="13574" max="13574" width="9.140625" style="11"/>
    <col min="13575" max="13575" width="9" style="11" customWidth="1"/>
    <col min="13576" max="13576" width="9.85546875" style="11" bestFit="1" customWidth="1"/>
    <col min="13577" max="13824" width="9" style="11" customWidth="1"/>
    <col min="13825" max="13825" width="6.140625" style="11" customWidth="1"/>
    <col min="13826" max="13826" width="14.5703125" style="11" customWidth="1"/>
    <col min="13827" max="13827" width="16.42578125" style="11" customWidth="1"/>
    <col min="13828" max="13828" width="49" style="11" customWidth="1"/>
    <col min="13829" max="13829" width="80.42578125" style="11" bestFit="1" customWidth="1"/>
    <col min="13830" max="13830" width="9.140625" style="11"/>
    <col min="13831" max="13831" width="9" style="11" customWidth="1"/>
    <col min="13832" max="13832" width="9.85546875" style="11" bestFit="1" customWidth="1"/>
    <col min="13833" max="14080" width="9" style="11" customWidth="1"/>
    <col min="14081" max="14081" width="6.140625" style="11" customWidth="1"/>
    <col min="14082" max="14082" width="14.5703125" style="11" customWidth="1"/>
    <col min="14083" max="14083" width="16.42578125" style="11" customWidth="1"/>
    <col min="14084" max="14084" width="49" style="11" customWidth="1"/>
    <col min="14085" max="14085" width="80.42578125" style="11" bestFit="1" customWidth="1"/>
    <col min="14086" max="14086" width="9.140625" style="11"/>
    <col min="14087" max="14087" width="9" style="11" customWidth="1"/>
    <col min="14088" max="14088" width="9.85546875" style="11" bestFit="1" customWidth="1"/>
    <col min="14089" max="14336" width="9" style="11" customWidth="1"/>
    <col min="14337" max="14337" width="6.140625" style="11" customWidth="1"/>
    <col min="14338" max="14338" width="14.5703125" style="11" customWidth="1"/>
    <col min="14339" max="14339" width="16.42578125" style="11" customWidth="1"/>
    <col min="14340" max="14340" width="49" style="11" customWidth="1"/>
    <col min="14341" max="14341" width="80.42578125" style="11" bestFit="1" customWidth="1"/>
    <col min="14342" max="14342" width="9.140625" style="11"/>
    <col min="14343" max="14343" width="9" style="11" customWidth="1"/>
    <col min="14344" max="14344" width="9.85546875" style="11" bestFit="1" customWidth="1"/>
    <col min="14345" max="14592" width="9" style="11" customWidth="1"/>
    <col min="14593" max="14593" width="6.140625" style="11" customWidth="1"/>
    <col min="14594" max="14594" width="14.5703125" style="11" customWidth="1"/>
    <col min="14595" max="14595" width="16.42578125" style="11" customWidth="1"/>
    <col min="14596" max="14596" width="49" style="11" customWidth="1"/>
    <col min="14597" max="14597" width="80.42578125" style="11" bestFit="1" customWidth="1"/>
    <col min="14598" max="14598" width="9.140625" style="11"/>
    <col min="14599" max="14599" width="9" style="11" customWidth="1"/>
    <col min="14600" max="14600" width="9.85546875" style="11" bestFit="1" customWidth="1"/>
    <col min="14601" max="14848" width="9" style="11" customWidth="1"/>
    <col min="14849" max="14849" width="6.140625" style="11" customWidth="1"/>
    <col min="14850" max="14850" width="14.5703125" style="11" customWidth="1"/>
    <col min="14851" max="14851" width="16.42578125" style="11" customWidth="1"/>
    <col min="14852" max="14852" width="49" style="11" customWidth="1"/>
    <col min="14853" max="14853" width="80.42578125" style="11" bestFit="1" customWidth="1"/>
    <col min="14854" max="14854" width="9.140625" style="11"/>
    <col min="14855" max="14855" width="9" style="11" customWidth="1"/>
    <col min="14856" max="14856" width="9.85546875" style="11" bestFit="1" customWidth="1"/>
    <col min="14857" max="15104" width="9" style="11" customWidth="1"/>
    <col min="15105" max="15105" width="6.140625" style="11" customWidth="1"/>
    <col min="15106" max="15106" width="14.5703125" style="11" customWidth="1"/>
    <col min="15107" max="15107" width="16.42578125" style="11" customWidth="1"/>
    <col min="15108" max="15108" width="49" style="11" customWidth="1"/>
    <col min="15109" max="15109" width="80.42578125" style="11" bestFit="1" customWidth="1"/>
    <col min="15110" max="15110" width="9.140625" style="11"/>
    <col min="15111" max="15111" width="9" style="11" customWidth="1"/>
    <col min="15112" max="15112" width="9.85546875" style="11" bestFit="1" customWidth="1"/>
    <col min="15113" max="15360" width="9" style="11" customWidth="1"/>
    <col min="15361" max="15361" width="6.140625" style="11" customWidth="1"/>
    <col min="15362" max="15362" width="14.5703125" style="11" customWidth="1"/>
    <col min="15363" max="15363" width="16.42578125" style="11" customWidth="1"/>
    <col min="15364" max="15364" width="49" style="11" customWidth="1"/>
    <col min="15365" max="15365" width="80.42578125" style="11" bestFit="1" customWidth="1"/>
    <col min="15366" max="15366" width="9.140625" style="11"/>
    <col min="15367" max="15367" width="9" style="11" customWidth="1"/>
    <col min="15368" max="15368" width="9.85546875" style="11" bestFit="1" customWidth="1"/>
    <col min="15369" max="15616" width="9" style="11" customWidth="1"/>
    <col min="15617" max="15617" width="6.140625" style="11" customWidth="1"/>
    <col min="15618" max="15618" width="14.5703125" style="11" customWidth="1"/>
    <col min="15619" max="15619" width="16.42578125" style="11" customWidth="1"/>
    <col min="15620" max="15620" width="49" style="11" customWidth="1"/>
    <col min="15621" max="15621" width="80.42578125" style="11" bestFit="1" customWidth="1"/>
    <col min="15622" max="15622" width="9.140625" style="11"/>
    <col min="15623" max="15623" width="9" style="11" customWidth="1"/>
    <col min="15624" max="15624" width="9.85546875" style="11" bestFit="1" customWidth="1"/>
    <col min="15625" max="15872" width="9" style="11" customWidth="1"/>
    <col min="15873" max="15873" width="6.140625" style="11" customWidth="1"/>
    <col min="15874" max="15874" width="14.5703125" style="11" customWidth="1"/>
    <col min="15875" max="15875" width="16.42578125" style="11" customWidth="1"/>
    <col min="15876" max="15876" width="49" style="11" customWidth="1"/>
    <col min="15877" max="15877" width="80.42578125" style="11" bestFit="1" customWidth="1"/>
    <col min="15878" max="15878" width="9.140625" style="11"/>
    <col min="15879" max="15879" width="9" style="11" customWidth="1"/>
    <col min="15880" max="15880" width="9.85546875" style="11" bestFit="1" customWidth="1"/>
    <col min="15881" max="16128" width="9" style="11" customWidth="1"/>
    <col min="16129" max="16129" width="6.140625" style="11" customWidth="1"/>
    <col min="16130" max="16130" width="14.5703125" style="11" customWidth="1"/>
    <col min="16131" max="16131" width="16.42578125" style="11" customWidth="1"/>
    <col min="16132" max="16132" width="49" style="11" customWidth="1"/>
    <col min="16133" max="16133" width="80.42578125" style="11" bestFit="1" customWidth="1"/>
    <col min="16134" max="16134" width="9.140625" style="11"/>
    <col min="16135" max="16135" width="9" style="11" customWidth="1"/>
    <col min="16136" max="16136" width="9.85546875" style="11" bestFit="1" customWidth="1"/>
    <col min="16137" max="16384" width="9" style="11" customWidth="1"/>
  </cols>
  <sheetData>
    <row r="1" spans="1:6" s="4" customFormat="1" x14ac:dyDescent="0.25">
      <c r="A1" s="1" t="s">
        <v>0</v>
      </c>
      <c r="B1" s="2"/>
      <c r="C1" s="3"/>
    </row>
    <row r="2" spans="1:6" s="4" customFormat="1" x14ac:dyDescent="0.25">
      <c r="A2" s="1" t="s">
        <v>84</v>
      </c>
      <c r="B2" s="2"/>
      <c r="C2" s="3"/>
    </row>
    <row r="3" spans="1:6" s="4" customFormat="1" x14ac:dyDescent="0.25">
      <c r="B3" s="5"/>
      <c r="C3" s="6"/>
    </row>
    <row r="4" spans="1:6" s="4" customFormat="1" x14ac:dyDescent="0.25">
      <c r="B4" s="5"/>
      <c r="C4" s="6"/>
    </row>
    <row r="5" spans="1:6" s="8" customFormat="1" x14ac:dyDescent="0.25">
      <c r="A5" s="7"/>
      <c r="B5" s="129" t="s">
        <v>413</v>
      </c>
      <c r="C5" s="129"/>
      <c r="D5" s="129"/>
      <c r="E5" s="129"/>
    </row>
    <row r="6" spans="1:6" s="4" customFormat="1" ht="16.5" thickBot="1" x14ac:dyDescent="0.3">
      <c r="A6" s="9"/>
      <c r="B6" s="10"/>
      <c r="C6" s="3"/>
      <c r="D6" s="11"/>
      <c r="E6" s="11"/>
    </row>
    <row r="7" spans="1:6" s="4" customFormat="1" ht="28.5" customHeight="1" thickBot="1" x14ac:dyDescent="0.3">
      <c r="A7" s="12" t="s">
        <v>1</v>
      </c>
      <c r="B7" s="13" t="s">
        <v>2</v>
      </c>
      <c r="C7" s="14" t="s">
        <v>3</v>
      </c>
      <c r="D7" s="15" t="s">
        <v>4</v>
      </c>
      <c r="E7" s="16" t="s">
        <v>5</v>
      </c>
    </row>
    <row r="8" spans="1:6" s="4" customFormat="1" ht="16.5" thickBot="1" x14ac:dyDescent="0.3">
      <c r="A8" s="17"/>
      <c r="B8" s="10"/>
      <c r="C8" s="18"/>
      <c r="D8" s="7"/>
      <c r="E8" s="7"/>
    </row>
    <row r="9" spans="1:6" s="4" customFormat="1" ht="16.5" thickBot="1" x14ac:dyDescent="0.3">
      <c r="A9" s="19" t="s">
        <v>6</v>
      </c>
      <c r="B9" s="130" t="s">
        <v>7</v>
      </c>
      <c r="C9" s="130"/>
      <c r="D9" s="130"/>
      <c r="E9" s="130"/>
    </row>
    <row r="10" spans="1:6" s="4" customFormat="1" ht="16.5" thickBot="1" x14ac:dyDescent="0.3">
      <c r="A10" s="20">
        <v>1</v>
      </c>
      <c r="B10" s="21" t="s">
        <v>150</v>
      </c>
      <c r="C10" s="111">
        <v>4393673.93</v>
      </c>
      <c r="D10" s="22" t="s">
        <v>8</v>
      </c>
      <c r="E10" s="23" t="s">
        <v>9</v>
      </c>
    </row>
    <row r="11" spans="1:6" s="4" customFormat="1" ht="16.5" thickBot="1" x14ac:dyDescent="0.3">
      <c r="A11" s="24"/>
      <c r="B11" s="25"/>
      <c r="C11" s="26">
        <f>C10</f>
        <v>4393673.93</v>
      </c>
      <c r="D11" s="27"/>
      <c r="E11" s="28"/>
    </row>
    <row r="12" spans="1:6" ht="16.5" thickBot="1" x14ac:dyDescent="0.3">
      <c r="A12" s="101"/>
      <c r="B12" s="102"/>
      <c r="C12" s="103"/>
      <c r="D12" s="104"/>
      <c r="E12" s="104"/>
    </row>
    <row r="13" spans="1:6" s="4" customFormat="1" x14ac:dyDescent="0.25">
      <c r="A13" s="98" t="s">
        <v>11</v>
      </c>
      <c r="B13" s="99" t="s">
        <v>12</v>
      </c>
      <c r="C13" s="100"/>
      <c r="D13" s="99"/>
      <c r="E13" s="108"/>
    </row>
    <row r="14" spans="1:6" s="4" customFormat="1" x14ac:dyDescent="0.25">
      <c r="A14" s="29">
        <v>1</v>
      </c>
      <c r="B14" s="30">
        <v>45931</v>
      </c>
      <c r="C14" s="86">
        <v>43896.23</v>
      </c>
      <c r="D14" s="33" t="s">
        <v>98</v>
      </c>
      <c r="E14" s="108" t="s">
        <v>20</v>
      </c>
      <c r="F14" s="127"/>
    </row>
    <row r="15" spans="1:6" s="4" customFormat="1" x14ac:dyDescent="0.25">
      <c r="A15" s="29">
        <v>2</v>
      </c>
      <c r="B15" s="30">
        <v>45931</v>
      </c>
      <c r="C15" s="87">
        <f>14149.46+65358.15</f>
        <v>79507.61</v>
      </c>
      <c r="D15" s="33" t="s">
        <v>80</v>
      </c>
      <c r="E15" s="108" t="s">
        <v>97</v>
      </c>
      <c r="F15" s="128"/>
    </row>
    <row r="16" spans="1:6" s="4" customFormat="1" x14ac:dyDescent="0.25">
      <c r="A16" s="29">
        <v>3</v>
      </c>
      <c r="B16" s="30">
        <v>45931</v>
      </c>
      <c r="C16" s="32">
        <v>1978.35</v>
      </c>
      <c r="D16" s="33" t="s">
        <v>238</v>
      </c>
      <c r="E16" s="108" t="s">
        <v>402</v>
      </c>
      <c r="F16" s="127"/>
    </row>
    <row r="17" spans="1:7" s="4" customFormat="1" x14ac:dyDescent="0.25">
      <c r="A17" s="29">
        <v>4</v>
      </c>
      <c r="B17" s="30">
        <v>45931</v>
      </c>
      <c r="C17" s="77">
        <v>138.31</v>
      </c>
      <c r="D17" s="33" t="s">
        <v>62</v>
      </c>
      <c r="E17" s="108" t="s">
        <v>16</v>
      </c>
      <c r="F17" s="127"/>
    </row>
    <row r="18" spans="1:7" s="4" customFormat="1" x14ac:dyDescent="0.25">
      <c r="A18" s="29">
        <v>5</v>
      </c>
      <c r="B18" s="30">
        <v>45931</v>
      </c>
      <c r="C18" s="87">
        <f>4800+4808</f>
        <v>9608</v>
      </c>
      <c r="D18" s="33" t="s">
        <v>105</v>
      </c>
      <c r="E18" s="108" t="s">
        <v>16</v>
      </c>
      <c r="F18" s="128"/>
    </row>
    <row r="19" spans="1:7" s="4" customFormat="1" x14ac:dyDescent="0.25">
      <c r="A19" s="29">
        <v>6</v>
      </c>
      <c r="B19" s="30">
        <v>45931</v>
      </c>
      <c r="C19" s="87">
        <v>3286.36</v>
      </c>
      <c r="D19" s="33" t="s">
        <v>127</v>
      </c>
      <c r="E19" s="108" t="s">
        <v>151</v>
      </c>
      <c r="F19" s="128"/>
    </row>
    <row r="20" spans="1:7" s="4" customFormat="1" x14ac:dyDescent="0.25">
      <c r="A20" s="29">
        <v>7</v>
      </c>
      <c r="B20" s="30">
        <v>45931</v>
      </c>
      <c r="C20" s="87">
        <v>66124.08</v>
      </c>
      <c r="D20" s="33" t="s">
        <v>98</v>
      </c>
      <c r="E20" s="108" t="s">
        <v>152</v>
      </c>
      <c r="F20" s="128"/>
    </row>
    <row r="21" spans="1:7" s="4" customFormat="1" x14ac:dyDescent="0.25">
      <c r="A21" s="29">
        <v>8</v>
      </c>
      <c r="B21" s="30">
        <v>45931</v>
      </c>
      <c r="C21" s="87">
        <v>38525.919999999998</v>
      </c>
      <c r="D21" s="33" t="s">
        <v>134</v>
      </c>
      <c r="E21" s="108" t="s">
        <v>114</v>
      </c>
      <c r="F21" s="128"/>
    </row>
    <row r="22" spans="1:7" s="4" customFormat="1" x14ac:dyDescent="0.25">
      <c r="A22" s="29">
        <v>9</v>
      </c>
      <c r="B22" s="30">
        <v>45931</v>
      </c>
      <c r="C22" s="87">
        <f>1681.9+701.8</f>
        <v>2383.6999999999998</v>
      </c>
      <c r="D22" s="33" t="s">
        <v>239</v>
      </c>
      <c r="E22" s="108" t="s">
        <v>17</v>
      </c>
      <c r="F22" s="128"/>
    </row>
    <row r="23" spans="1:7" s="4" customFormat="1" x14ac:dyDescent="0.25">
      <c r="A23" s="29">
        <v>10</v>
      </c>
      <c r="B23" s="30">
        <v>45931</v>
      </c>
      <c r="C23" s="32">
        <v>32304.83</v>
      </c>
      <c r="D23" s="33" t="s">
        <v>64</v>
      </c>
      <c r="E23" s="108" t="s">
        <v>117</v>
      </c>
      <c r="F23" s="127"/>
    </row>
    <row r="24" spans="1:7" s="4" customFormat="1" x14ac:dyDescent="0.25">
      <c r="A24" s="29">
        <v>11</v>
      </c>
      <c r="B24" s="30">
        <v>45931</v>
      </c>
      <c r="C24" s="87">
        <v>61.41</v>
      </c>
      <c r="D24" s="79" t="s">
        <v>335</v>
      </c>
      <c r="E24" s="124" t="s">
        <v>16</v>
      </c>
      <c r="F24" s="128" t="s">
        <v>336</v>
      </c>
    </row>
    <row r="25" spans="1:7" s="4" customFormat="1" x14ac:dyDescent="0.25">
      <c r="A25" s="29">
        <v>12</v>
      </c>
      <c r="B25" s="30">
        <v>45932</v>
      </c>
      <c r="C25" s="78">
        <v>9256.5</v>
      </c>
      <c r="D25" s="32" t="s">
        <v>63</v>
      </c>
      <c r="E25" s="108" t="s">
        <v>70</v>
      </c>
      <c r="F25" s="128"/>
      <c r="G25" s="82"/>
    </row>
    <row r="26" spans="1:7" s="4" customFormat="1" x14ac:dyDescent="0.25">
      <c r="A26" s="29">
        <v>13</v>
      </c>
      <c r="B26" s="30">
        <v>45932</v>
      </c>
      <c r="C26" s="87">
        <f>551174.7+43823.6</f>
        <v>594998.29999999993</v>
      </c>
      <c r="D26" s="33" t="s">
        <v>240</v>
      </c>
      <c r="E26" s="108" t="s">
        <v>139</v>
      </c>
      <c r="F26" s="128"/>
      <c r="G26" s="82"/>
    </row>
    <row r="27" spans="1:7" s="4" customFormat="1" x14ac:dyDescent="0.25">
      <c r="A27" s="29">
        <v>14</v>
      </c>
      <c r="B27" s="30">
        <v>45932</v>
      </c>
      <c r="C27" s="87">
        <v>41381.980000000003</v>
      </c>
      <c r="D27" s="33" t="s">
        <v>241</v>
      </c>
      <c r="E27" s="108" t="s">
        <v>403</v>
      </c>
      <c r="F27" s="128"/>
      <c r="G27" s="82"/>
    </row>
    <row r="28" spans="1:7" s="4" customFormat="1" x14ac:dyDescent="0.25">
      <c r="A28" s="29">
        <v>15</v>
      </c>
      <c r="B28" s="30">
        <v>45932</v>
      </c>
      <c r="C28" s="87">
        <v>2813.25</v>
      </c>
      <c r="D28" s="33" t="s">
        <v>242</v>
      </c>
      <c r="E28" s="108" t="s">
        <v>141</v>
      </c>
      <c r="F28" s="128"/>
      <c r="G28" s="82"/>
    </row>
    <row r="29" spans="1:7" s="4" customFormat="1" x14ac:dyDescent="0.25">
      <c r="A29" s="29">
        <v>16</v>
      </c>
      <c r="B29" s="30">
        <v>45932</v>
      </c>
      <c r="C29" s="87">
        <v>3869.59</v>
      </c>
      <c r="D29" s="33" t="s">
        <v>18</v>
      </c>
      <c r="E29" s="108" t="s">
        <v>113</v>
      </c>
      <c r="F29" s="128"/>
      <c r="G29" s="82"/>
    </row>
    <row r="30" spans="1:7" s="4" customFormat="1" x14ac:dyDescent="0.25">
      <c r="A30" s="29">
        <v>17</v>
      </c>
      <c r="B30" s="30">
        <v>45932</v>
      </c>
      <c r="C30" s="87">
        <v>10551.2</v>
      </c>
      <c r="D30" s="33" t="s">
        <v>243</v>
      </c>
      <c r="E30" s="108" t="s">
        <v>404</v>
      </c>
      <c r="F30" s="128"/>
      <c r="G30" s="82"/>
    </row>
    <row r="31" spans="1:7" s="4" customFormat="1" x14ac:dyDescent="0.25">
      <c r="A31" s="29">
        <v>18</v>
      </c>
      <c r="B31" s="30">
        <v>45932</v>
      </c>
      <c r="C31" s="87">
        <v>180</v>
      </c>
      <c r="D31" s="79" t="s">
        <v>337</v>
      </c>
      <c r="E31" s="124" t="s">
        <v>338</v>
      </c>
      <c r="F31" s="128" t="s">
        <v>336</v>
      </c>
      <c r="G31" s="82"/>
    </row>
    <row r="32" spans="1:7" s="4" customFormat="1" x14ac:dyDescent="0.25">
      <c r="A32" s="29">
        <v>19</v>
      </c>
      <c r="B32" s="30">
        <v>45932</v>
      </c>
      <c r="C32" s="87">
        <v>283</v>
      </c>
      <c r="D32" s="79" t="s">
        <v>339</v>
      </c>
      <c r="E32" s="124" t="s">
        <v>397</v>
      </c>
      <c r="F32" s="128" t="s">
        <v>336</v>
      </c>
      <c r="G32" s="82"/>
    </row>
    <row r="33" spans="1:7" s="4" customFormat="1" x14ac:dyDescent="0.25">
      <c r="A33" s="29">
        <v>20</v>
      </c>
      <c r="B33" s="30">
        <v>45932</v>
      </c>
      <c r="C33" s="87">
        <v>850</v>
      </c>
      <c r="D33" s="79" t="s">
        <v>340</v>
      </c>
      <c r="E33" s="124" t="s">
        <v>398</v>
      </c>
      <c r="F33" s="128" t="s">
        <v>336</v>
      </c>
      <c r="G33" s="82"/>
    </row>
    <row r="34" spans="1:7" s="4" customFormat="1" x14ac:dyDescent="0.25">
      <c r="A34" s="29">
        <v>21</v>
      </c>
      <c r="B34" s="30">
        <v>45932</v>
      </c>
      <c r="C34" s="87">
        <v>88.47</v>
      </c>
      <c r="D34" s="79" t="s">
        <v>341</v>
      </c>
      <c r="E34" s="124" t="s">
        <v>342</v>
      </c>
      <c r="F34" s="128" t="s">
        <v>336</v>
      </c>
      <c r="G34" s="82"/>
    </row>
    <row r="35" spans="1:7" s="4" customFormat="1" x14ac:dyDescent="0.25">
      <c r="A35" s="29">
        <v>22</v>
      </c>
      <c r="B35" s="30">
        <v>45933</v>
      </c>
      <c r="C35" s="115">
        <v>4583.49</v>
      </c>
      <c r="D35" s="33" t="s">
        <v>244</v>
      </c>
      <c r="E35" s="108" t="s">
        <v>16</v>
      </c>
      <c r="F35" s="128"/>
      <c r="G35" s="82"/>
    </row>
    <row r="36" spans="1:7" s="4" customFormat="1" x14ac:dyDescent="0.25">
      <c r="A36" s="29">
        <v>23</v>
      </c>
      <c r="B36" s="30">
        <v>45933</v>
      </c>
      <c r="C36" s="87">
        <v>4719</v>
      </c>
      <c r="D36" s="33" t="s">
        <v>108</v>
      </c>
      <c r="E36" s="108" t="s">
        <v>17</v>
      </c>
      <c r="F36" s="128"/>
      <c r="G36" s="82"/>
    </row>
    <row r="37" spans="1:7" s="4" customFormat="1" x14ac:dyDescent="0.25">
      <c r="A37" s="29">
        <v>24</v>
      </c>
      <c r="B37" s="30">
        <v>45933</v>
      </c>
      <c r="C37" s="87">
        <v>8300.6</v>
      </c>
      <c r="D37" s="33" t="s">
        <v>245</v>
      </c>
      <c r="E37" s="108" t="s">
        <v>114</v>
      </c>
      <c r="F37" s="128"/>
      <c r="G37" s="82"/>
    </row>
    <row r="38" spans="1:7" s="4" customFormat="1" x14ac:dyDescent="0.25">
      <c r="A38" s="29">
        <v>25</v>
      </c>
      <c r="B38" s="30">
        <v>45933</v>
      </c>
      <c r="C38" s="87">
        <v>180</v>
      </c>
      <c r="D38" s="33" t="s">
        <v>128</v>
      </c>
      <c r="E38" s="108" t="s">
        <v>118</v>
      </c>
      <c r="F38" s="128"/>
      <c r="G38" s="82"/>
    </row>
    <row r="39" spans="1:7" s="4" customFormat="1" x14ac:dyDescent="0.25">
      <c r="A39" s="29">
        <v>26</v>
      </c>
      <c r="B39" s="30">
        <v>45933</v>
      </c>
      <c r="C39" s="87">
        <v>7347.73</v>
      </c>
      <c r="D39" s="33" t="s">
        <v>25</v>
      </c>
      <c r="E39" s="108" t="s">
        <v>16</v>
      </c>
      <c r="F39" s="128"/>
      <c r="G39" s="82"/>
    </row>
    <row r="40" spans="1:7" s="4" customFormat="1" x14ac:dyDescent="0.25">
      <c r="A40" s="29">
        <v>27</v>
      </c>
      <c r="B40" s="30">
        <v>45933</v>
      </c>
      <c r="C40" s="78">
        <v>199.65</v>
      </c>
      <c r="D40" s="33" t="s">
        <v>86</v>
      </c>
      <c r="E40" s="108" t="s">
        <v>90</v>
      </c>
      <c r="F40" s="128"/>
      <c r="G40" s="82"/>
    </row>
    <row r="41" spans="1:7" s="4" customFormat="1" x14ac:dyDescent="0.25">
      <c r="A41" s="29">
        <v>28</v>
      </c>
      <c r="B41" s="30">
        <v>45933</v>
      </c>
      <c r="C41" s="78">
        <f>2503579.6-715000</f>
        <v>1788579.6</v>
      </c>
      <c r="D41" s="33" t="s">
        <v>23</v>
      </c>
      <c r="E41" s="108" t="s">
        <v>153</v>
      </c>
      <c r="F41" s="128"/>
      <c r="G41" s="82"/>
    </row>
    <row r="42" spans="1:7" s="4" customFormat="1" x14ac:dyDescent="0.25">
      <c r="A42" s="29">
        <v>29</v>
      </c>
      <c r="B42" s="30">
        <v>45933</v>
      </c>
      <c r="C42" s="87">
        <v>198.28</v>
      </c>
      <c r="D42" s="34" t="s">
        <v>246</v>
      </c>
      <c r="E42" s="125" t="s">
        <v>154</v>
      </c>
      <c r="F42" s="127"/>
    </row>
    <row r="43" spans="1:7" s="4" customFormat="1" x14ac:dyDescent="0.25">
      <c r="A43" s="29">
        <v>30</v>
      </c>
      <c r="B43" s="30">
        <v>45933</v>
      </c>
      <c r="C43" s="32">
        <f>61710+41382+85184+93593.5+110128.25+1790.8+85184</f>
        <v>478972.55</v>
      </c>
      <c r="D43" s="34" t="s">
        <v>63</v>
      </c>
      <c r="E43" s="108" t="s">
        <v>70</v>
      </c>
      <c r="F43" s="127"/>
    </row>
    <row r="44" spans="1:7" s="4" customFormat="1" x14ac:dyDescent="0.25">
      <c r="A44" s="29">
        <v>31</v>
      </c>
      <c r="B44" s="30">
        <v>45933</v>
      </c>
      <c r="C44" s="115">
        <v>3326.36</v>
      </c>
      <c r="D44" s="79" t="s">
        <v>343</v>
      </c>
      <c r="E44" s="124" t="s">
        <v>399</v>
      </c>
      <c r="F44" s="128" t="s">
        <v>336</v>
      </c>
    </row>
    <row r="45" spans="1:7" s="4" customFormat="1" x14ac:dyDescent="0.25">
      <c r="A45" s="29">
        <v>32</v>
      </c>
      <c r="B45" s="30">
        <v>45933</v>
      </c>
      <c r="C45" s="87">
        <v>124</v>
      </c>
      <c r="D45" s="79" t="s">
        <v>344</v>
      </c>
      <c r="E45" s="124" t="s">
        <v>345</v>
      </c>
      <c r="F45" s="128" t="s">
        <v>336</v>
      </c>
    </row>
    <row r="46" spans="1:7" s="4" customFormat="1" x14ac:dyDescent="0.25">
      <c r="A46" s="29">
        <v>33</v>
      </c>
      <c r="B46" s="30">
        <v>45933</v>
      </c>
      <c r="C46" s="87">
        <v>1373.56</v>
      </c>
      <c r="D46" s="79" t="s">
        <v>346</v>
      </c>
      <c r="E46" s="124" t="s">
        <v>342</v>
      </c>
      <c r="F46" s="128" t="s">
        <v>336</v>
      </c>
    </row>
    <row r="47" spans="1:7" s="4" customFormat="1" x14ac:dyDescent="0.25">
      <c r="A47" s="29">
        <v>34</v>
      </c>
      <c r="B47" s="30">
        <v>45933</v>
      </c>
      <c r="C47" s="87">
        <v>53.85</v>
      </c>
      <c r="D47" s="79" t="s">
        <v>347</v>
      </c>
      <c r="E47" s="124" t="s">
        <v>348</v>
      </c>
      <c r="F47" s="128" t="s">
        <v>336</v>
      </c>
    </row>
    <row r="48" spans="1:7" s="4" customFormat="1" x14ac:dyDescent="0.25">
      <c r="A48" s="29">
        <v>35</v>
      </c>
      <c r="B48" s="30">
        <v>45933</v>
      </c>
      <c r="C48" s="87">
        <v>106.48</v>
      </c>
      <c r="D48" s="79" t="s">
        <v>349</v>
      </c>
      <c r="E48" s="124" t="s">
        <v>350</v>
      </c>
      <c r="F48" s="128" t="s">
        <v>336</v>
      </c>
    </row>
    <row r="49" spans="1:6" s="4" customFormat="1" x14ac:dyDescent="0.25">
      <c r="A49" s="29">
        <v>36</v>
      </c>
      <c r="B49" s="30">
        <v>45934</v>
      </c>
      <c r="C49" s="87">
        <v>3524.36</v>
      </c>
      <c r="D49" s="79" t="s">
        <v>351</v>
      </c>
      <c r="E49" s="124" t="s">
        <v>352</v>
      </c>
      <c r="F49" s="128" t="s">
        <v>336</v>
      </c>
    </row>
    <row r="50" spans="1:6" s="4" customFormat="1" x14ac:dyDescent="0.25">
      <c r="A50" s="29">
        <v>37</v>
      </c>
      <c r="B50" s="30">
        <v>45934</v>
      </c>
      <c r="C50" s="87">
        <v>160.01</v>
      </c>
      <c r="D50" s="79" t="s">
        <v>353</v>
      </c>
      <c r="E50" s="124" t="s">
        <v>354</v>
      </c>
      <c r="F50" s="128" t="s">
        <v>336</v>
      </c>
    </row>
    <row r="51" spans="1:6" s="4" customFormat="1" x14ac:dyDescent="0.25">
      <c r="A51" s="29">
        <v>38</v>
      </c>
      <c r="B51" s="30">
        <v>45936</v>
      </c>
      <c r="C51" s="87">
        <v>800</v>
      </c>
      <c r="D51" s="79" t="s">
        <v>355</v>
      </c>
      <c r="E51" s="124" t="s">
        <v>400</v>
      </c>
      <c r="F51" s="128" t="s">
        <v>336</v>
      </c>
    </row>
    <row r="52" spans="1:6" s="4" customFormat="1" x14ac:dyDescent="0.25">
      <c r="A52" s="29">
        <v>39</v>
      </c>
      <c r="B52" s="30">
        <v>45936</v>
      </c>
      <c r="C52" s="87">
        <f>95590+83732+42834+54921.9+21296+42592+42870.3+22149.1+20445.32+42838.84</f>
        <v>469269.45999999996</v>
      </c>
      <c r="D52" s="34" t="s">
        <v>63</v>
      </c>
      <c r="E52" s="108" t="s">
        <v>70</v>
      </c>
      <c r="F52" s="128"/>
    </row>
    <row r="53" spans="1:6" s="4" customFormat="1" x14ac:dyDescent="0.25">
      <c r="A53" s="29">
        <v>40</v>
      </c>
      <c r="B53" s="30">
        <v>45936</v>
      </c>
      <c r="C53" s="87">
        <f>361.55+723.1+723.1</f>
        <v>1807.75</v>
      </c>
      <c r="D53" s="33" t="s">
        <v>14</v>
      </c>
      <c r="E53" s="108" t="s">
        <v>73</v>
      </c>
      <c r="F53" s="128"/>
    </row>
    <row r="54" spans="1:6" s="4" customFormat="1" x14ac:dyDescent="0.25">
      <c r="A54" s="29">
        <v>41</v>
      </c>
      <c r="B54" s="30">
        <v>45936</v>
      </c>
      <c r="C54" s="87">
        <v>199.65</v>
      </c>
      <c r="D54" s="33" t="s">
        <v>86</v>
      </c>
      <c r="E54" s="108" t="s">
        <v>90</v>
      </c>
      <c r="F54" s="128"/>
    </row>
    <row r="55" spans="1:6" s="4" customFormat="1" x14ac:dyDescent="0.25">
      <c r="A55" s="29">
        <v>42</v>
      </c>
      <c r="B55" s="30">
        <v>45936</v>
      </c>
      <c r="C55" s="87">
        <v>14895.1</v>
      </c>
      <c r="D55" s="33" t="s">
        <v>247</v>
      </c>
      <c r="E55" s="108" t="s">
        <v>155</v>
      </c>
      <c r="F55" s="128"/>
    </row>
    <row r="56" spans="1:6" s="4" customFormat="1" x14ac:dyDescent="0.25">
      <c r="A56" s="29">
        <v>43</v>
      </c>
      <c r="B56" s="30">
        <v>45936</v>
      </c>
      <c r="C56" s="87">
        <v>4946</v>
      </c>
      <c r="D56" s="33" t="s">
        <v>59</v>
      </c>
      <c r="E56" s="108" t="s">
        <v>20</v>
      </c>
      <c r="F56" s="128"/>
    </row>
    <row r="57" spans="1:6" s="4" customFormat="1" x14ac:dyDescent="0.25">
      <c r="A57" s="29">
        <v>44</v>
      </c>
      <c r="B57" s="30">
        <v>45936</v>
      </c>
      <c r="C57" s="87">
        <f>4953+675</f>
        <v>5628</v>
      </c>
      <c r="D57" s="33" t="s">
        <v>91</v>
      </c>
      <c r="E57" s="108" t="s">
        <v>16</v>
      </c>
      <c r="F57" s="128"/>
    </row>
    <row r="58" spans="1:6" s="4" customFormat="1" x14ac:dyDescent="0.25">
      <c r="A58" s="29">
        <v>45</v>
      </c>
      <c r="B58" s="30">
        <v>45936</v>
      </c>
      <c r="C58" s="87">
        <v>825.22</v>
      </c>
      <c r="D58" s="33" t="s">
        <v>25</v>
      </c>
      <c r="E58" s="108" t="s">
        <v>16</v>
      </c>
      <c r="F58" s="128"/>
    </row>
    <row r="59" spans="1:6" s="4" customFormat="1" x14ac:dyDescent="0.25">
      <c r="A59" s="29">
        <v>46</v>
      </c>
      <c r="B59" s="30">
        <v>45936</v>
      </c>
      <c r="C59" s="87">
        <f>1567310.02-774191.99</f>
        <v>793118.03</v>
      </c>
      <c r="D59" s="33" t="s">
        <v>93</v>
      </c>
      <c r="E59" s="108" t="s">
        <v>156</v>
      </c>
      <c r="F59" s="128"/>
    </row>
    <row r="60" spans="1:6" s="4" customFormat="1" x14ac:dyDescent="0.25">
      <c r="A60" s="29">
        <v>47</v>
      </c>
      <c r="B60" s="30">
        <v>45936</v>
      </c>
      <c r="C60" s="87">
        <v>170.84</v>
      </c>
      <c r="D60" s="33" t="s">
        <v>131</v>
      </c>
      <c r="E60" s="108" t="s">
        <v>157</v>
      </c>
      <c r="F60" s="128"/>
    </row>
    <row r="61" spans="1:6" s="4" customFormat="1" x14ac:dyDescent="0.25">
      <c r="A61" s="29">
        <v>48</v>
      </c>
      <c r="B61" s="30">
        <v>45936</v>
      </c>
      <c r="C61" s="87">
        <v>2129.36</v>
      </c>
      <c r="D61" s="33" t="s">
        <v>130</v>
      </c>
      <c r="E61" s="108" t="s">
        <v>17</v>
      </c>
      <c r="F61" s="128"/>
    </row>
    <row r="62" spans="1:6" s="4" customFormat="1" x14ac:dyDescent="0.25">
      <c r="A62" s="29">
        <v>49</v>
      </c>
      <c r="B62" s="30">
        <v>45936</v>
      </c>
      <c r="C62" s="87">
        <v>21905.19</v>
      </c>
      <c r="D62" s="33" t="s">
        <v>85</v>
      </c>
      <c r="E62" s="108" t="s">
        <v>94</v>
      </c>
      <c r="F62" s="128"/>
    </row>
    <row r="63" spans="1:6" s="4" customFormat="1" x14ac:dyDescent="0.25">
      <c r="A63" s="29">
        <v>50</v>
      </c>
      <c r="B63" s="30">
        <v>45937</v>
      </c>
      <c r="C63" s="87">
        <v>61115.86</v>
      </c>
      <c r="D63" s="33" t="s">
        <v>248</v>
      </c>
      <c r="E63" s="108" t="s">
        <v>139</v>
      </c>
      <c r="F63" s="128"/>
    </row>
    <row r="64" spans="1:6" s="4" customFormat="1" x14ac:dyDescent="0.25">
      <c r="A64" s="29">
        <v>51</v>
      </c>
      <c r="B64" s="30">
        <v>45937</v>
      </c>
      <c r="C64" s="87">
        <v>45669.65</v>
      </c>
      <c r="D64" s="33" t="s">
        <v>249</v>
      </c>
      <c r="E64" s="108" t="s">
        <v>16</v>
      </c>
      <c r="F64" s="128"/>
    </row>
    <row r="65" spans="1:6" s="4" customFormat="1" x14ac:dyDescent="0.25">
      <c r="A65" s="29">
        <v>52</v>
      </c>
      <c r="B65" s="30">
        <v>45937</v>
      </c>
      <c r="C65" s="87">
        <f>-141.69+735.61-1601.94+289.29+381.88+107.04+215.4+999.1+4681.91</f>
        <v>5666.6</v>
      </c>
      <c r="D65" s="33" t="s">
        <v>126</v>
      </c>
      <c r="E65" s="108" t="s">
        <v>158</v>
      </c>
      <c r="F65" s="128"/>
    </row>
    <row r="66" spans="1:6" s="4" customFormat="1" x14ac:dyDescent="0.25">
      <c r="A66" s="29">
        <v>53</v>
      </c>
      <c r="B66" s="30">
        <v>45937</v>
      </c>
      <c r="C66" s="87">
        <v>3325</v>
      </c>
      <c r="D66" s="33" t="s">
        <v>250</v>
      </c>
      <c r="E66" s="108" t="s">
        <v>159</v>
      </c>
      <c r="F66" s="128"/>
    </row>
    <row r="67" spans="1:6" s="4" customFormat="1" x14ac:dyDescent="0.25">
      <c r="A67" s="29">
        <v>54</v>
      </c>
      <c r="B67" s="30">
        <v>45937</v>
      </c>
      <c r="C67" s="87">
        <v>566.4</v>
      </c>
      <c r="D67" s="33" t="s">
        <v>251</v>
      </c>
      <c r="E67" s="108" t="s">
        <v>16</v>
      </c>
      <c r="F67" s="128"/>
    </row>
    <row r="68" spans="1:6" s="4" customFormat="1" x14ac:dyDescent="0.25">
      <c r="A68" s="29">
        <v>55</v>
      </c>
      <c r="B68" s="30">
        <v>45937</v>
      </c>
      <c r="C68" s="32">
        <f>37.66+1576.84</f>
        <v>1614.5</v>
      </c>
      <c r="D68" s="33" t="s">
        <v>18</v>
      </c>
      <c r="E68" s="108" t="s">
        <v>160</v>
      </c>
      <c r="F68" s="128"/>
    </row>
    <row r="69" spans="1:6" s="4" customFormat="1" x14ac:dyDescent="0.25">
      <c r="A69" s="29">
        <v>56</v>
      </c>
      <c r="B69" s="30">
        <v>45937</v>
      </c>
      <c r="C69" s="87">
        <v>659223.43000000005</v>
      </c>
      <c r="D69" s="33" t="s">
        <v>252</v>
      </c>
      <c r="E69" s="108" t="s">
        <v>161</v>
      </c>
      <c r="F69" s="128"/>
    </row>
    <row r="70" spans="1:6" s="4" customFormat="1" x14ac:dyDescent="0.25">
      <c r="A70" s="29">
        <v>57</v>
      </c>
      <c r="B70" s="30">
        <v>45937</v>
      </c>
      <c r="C70" s="87">
        <f>3387.77+409.81</f>
        <v>3797.58</v>
      </c>
      <c r="D70" s="33" t="s">
        <v>15</v>
      </c>
      <c r="E70" s="108" t="s">
        <v>162</v>
      </c>
      <c r="F70" s="128"/>
    </row>
    <row r="71" spans="1:6" s="4" customFormat="1" x14ac:dyDescent="0.25">
      <c r="A71" s="29">
        <v>58</v>
      </c>
      <c r="B71" s="30">
        <v>45937</v>
      </c>
      <c r="C71" s="87">
        <f>21780+155001</f>
        <v>176781</v>
      </c>
      <c r="D71" s="32" t="s">
        <v>63</v>
      </c>
      <c r="E71" s="108" t="s">
        <v>70</v>
      </c>
      <c r="F71" s="128"/>
    </row>
    <row r="72" spans="1:6" s="4" customFormat="1" x14ac:dyDescent="0.25">
      <c r="A72" s="29">
        <v>59</v>
      </c>
      <c r="B72" s="30">
        <v>45937</v>
      </c>
      <c r="C72" s="87">
        <v>144.36000000000001</v>
      </c>
      <c r="D72" s="79" t="s">
        <v>356</v>
      </c>
      <c r="E72" s="124" t="s">
        <v>357</v>
      </c>
      <c r="F72" s="128" t="s">
        <v>336</v>
      </c>
    </row>
    <row r="73" spans="1:6" s="4" customFormat="1" x14ac:dyDescent="0.25">
      <c r="A73" s="29">
        <v>60</v>
      </c>
      <c r="B73" s="30">
        <v>45938</v>
      </c>
      <c r="C73" s="87">
        <v>1716</v>
      </c>
      <c r="D73" s="79" t="s">
        <v>358</v>
      </c>
      <c r="E73" s="124" t="s">
        <v>359</v>
      </c>
      <c r="F73" s="128" t="s">
        <v>336</v>
      </c>
    </row>
    <row r="74" spans="1:6" s="4" customFormat="1" x14ac:dyDescent="0.25">
      <c r="A74" s="29">
        <v>61</v>
      </c>
      <c r="B74" s="30">
        <v>45938</v>
      </c>
      <c r="C74" s="87">
        <v>398</v>
      </c>
      <c r="D74" s="79" t="s">
        <v>344</v>
      </c>
      <c r="E74" s="124" t="s">
        <v>345</v>
      </c>
      <c r="F74" s="128" t="s">
        <v>336</v>
      </c>
    </row>
    <row r="75" spans="1:6" s="4" customFormat="1" x14ac:dyDescent="0.25">
      <c r="A75" s="29">
        <v>62</v>
      </c>
      <c r="B75" s="30">
        <v>45938</v>
      </c>
      <c r="C75" s="87">
        <v>604.58000000000004</v>
      </c>
      <c r="D75" s="79" t="s">
        <v>360</v>
      </c>
      <c r="E75" s="124" t="s">
        <v>16</v>
      </c>
      <c r="F75" s="128" t="s">
        <v>336</v>
      </c>
    </row>
    <row r="76" spans="1:6" s="4" customFormat="1" x14ac:dyDescent="0.25">
      <c r="A76" s="29">
        <v>63</v>
      </c>
      <c r="B76" s="30">
        <v>45938</v>
      </c>
      <c r="C76" s="87">
        <f>87604+43809.26+21904.63</f>
        <v>153317.89000000001</v>
      </c>
      <c r="D76" s="32" t="s">
        <v>63</v>
      </c>
      <c r="E76" s="108" t="s">
        <v>70</v>
      </c>
      <c r="F76" s="128"/>
    </row>
    <row r="77" spans="1:6" s="4" customFormat="1" x14ac:dyDescent="0.25">
      <c r="A77" s="29">
        <v>64</v>
      </c>
      <c r="B77" s="30">
        <v>45938</v>
      </c>
      <c r="C77" s="87">
        <v>5203</v>
      </c>
      <c r="D77" s="33" t="s">
        <v>108</v>
      </c>
      <c r="E77" s="108" t="s">
        <v>17</v>
      </c>
      <c r="F77" s="128"/>
    </row>
    <row r="78" spans="1:6" s="4" customFormat="1" x14ac:dyDescent="0.25">
      <c r="A78" s="29">
        <v>65</v>
      </c>
      <c r="B78" s="30">
        <v>45938</v>
      </c>
      <c r="C78" s="87">
        <v>653.4</v>
      </c>
      <c r="D78" s="33" t="s">
        <v>253</v>
      </c>
      <c r="E78" s="108" t="s">
        <v>17</v>
      </c>
      <c r="F78" s="128"/>
    </row>
    <row r="79" spans="1:6" s="4" customFormat="1" x14ac:dyDescent="0.25">
      <c r="A79" s="29">
        <v>66</v>
      </c>
      <c r="B79" s="30">
        <v>45938</v>
      </c>
      <c r="C79" s="32">
        <v>25954.5</v>
      </c>
      <c r="D79" s="33" t="s">
        <v>254</v>
      </c>
      <c r="E79" s="108" t="s">
        <v>163</v>
      </c>
      <c r="F79" s="127"/>
    </row>
    <row r="80" spans="1:6" s="4" customFormat="1" x14ac:dyDescent="0.25">
      <c r="A80" s="29">
        <v>67</v>
      </c>
      <c r="B80" s="30">
        <v>45938</v>
      </c>
      <c r="C80" s="87">
        <v>1624.77</v>
      </c>
      <c r="D80" s="33" t="s">
        <v>93</v>
      </c>
      <c r="E80" s="108" t="s">
        <v>164</v>
      </c>
      <c r="F80" s="128"/>
    </row>
    <row r="81" spans="1:6" s="4" customFormat="1" x14ac:dyDescent="0.25">
      <c r="A81" s="29">
        <v>68</v>
      </c>
      <c r="B81" s="30">
        <v>45938</v>
      </c>
      <c r="C81" s="87">
        <f>2429944.9/2</f>
        <v>1214972.45</v>
      </c>
      <c r="D81" s="33" t="s">
        <v>23</v>
      </c>
      <c r="E81" s="108" t="s">
        <v>165</v>
      </c>
      <c r="F81" s="128"/>
    </row>
    <row r="82" spans="1:6" s="4" customFormat="1" x14ac:dyDescent="0.25">
      <c r="A82" s="29">
        <v>69</v>
      </c>
      <c r="B82" s="30">
        <v>45938</v>
      </c>
      <c r="C82" s="87">
        <f>3148814.46/2</f>
        <v>1574407.23</v>
      </c>
      <c r="D82" s="33" t="s">
        <v>93</v>
      </c>
      <c r="E82" s="108" t="s">
        <v>146</v>
      </c>
      <c r="F82" s="128"/>
    </row>
    <row r="83" spans="1:6" s="4" customFormat="1" x14ac:dyDescent="0.25">
      <c r="A83" s="29">
        <v>70</v>
      </c>
      <c r="B83" s="30">
        <v>45938</v>
      </c>
      <c r="C83" s="87">
        <v>9827.43</v>
      </c>
      <c r="D83" s="33" t="s">
        <v>255</v>
      </c>
      <c r="E83" s="108" t="s">
        <v>16</v>
      </c>
      <c r="F83" s="128"/>
    </row>
    <row r="84" spans="1:6" s="4" customFormat="1" x14ac:dyDescent="0.25">
      <c r="A84" s="29">
        <v>71</v>
      </c>
      <c r="B84" s="30">
        <v>45939</v>
      </c>
      <c r="C84" s="87">
        <v>3136.32</v>
      </c>
      <c r="D84" s="33" t="s">
        <v>76</v>
      </c>
      <c r="E84" s="108" t="s">
        <v>20</v>
      </c>
      <c r="F84" s="128"/>
    </row>
    <row r="85" spans="1:6" s="4" customFormat="1" x14ac:dyDescent="0.25">
      <c r="A85" s="29">
        <v>72</v>
      </c>
      <c r="B85" s="30">
        <v>45939</v>
      </c>
      <c r="C85" s="87">
        <v>8750.5</v>
      </c>
      <c r="D85" s="33" t="s">
        <v>256</v>
      </c>
      <c r="E85" s="108" t="s">
        <v>16</v>
      </c>
      <c r="F85" s="128"/>
    </row>
    <row r="86" spans="1:6" s="4" customFormat="1" x14ac:dyDescent="0.25">
      <c r="A86" s="29">
        <v>73</v>
      </c>
      <c r="B86" s="30">
        <v>45939</v>
      </c>
      <c r="C86" s="87">
        <v>1822.26</v>
      </c>
      <c r="D86" s="34" t="s">
        <v>129</v>
      </c>
      <c r="E86" s="125" t="s">
        <v>119</v>
      </c>
      <c r="F86" s="128"/>
    </row>
    <row r="87" spans="1:6" s="4" customFormat="1" x14ac:dyDescent="0.25">
      <c r="A87" s="29">
        <v>74</v>
      </c>
      <c r="B87" s="30">
        <v>45939</v>
      </c>
      <c r="C87" s="87">
        <v>6693.14</v>
      </c>
      <c r="D87" s="33" t="s">
        <v>65</v>
      </c>
      <c r="E87" s="108" t="s">
        <v>97</v>
      </c>
      <c r="F87" s="128"/>
    </row>
    <row r="88" spans="1:6" s="4" customFormat="1" x14ac:dyDescent="0.25">
      <c r="A88" s="29">
        <v>75</v>
      </c>
      <c r="B88" s="30">
        <v>45939</v>
      </c>
      <c r="C88" s="87">
        <v>4235</v>
      </c>
      <c r="D88" s="33" t="s">
        <v>257</v>
      </c>
      <c r="E88" s="108" t="s">
        <v>17</v>
      </c>
      <c r="F88" s="128"/>
    </row>
    <row r="89" spans="1:6" s="4" customFormat="1" x14ac:dyDescent="0.25">
      <c r="A89" s="29">
        <v>76</v>
      </c>
      <c r="B89" s="30">
        <v>45939</v>
      </c>
      <c r="C89" s="87">
        <v>727.22</v>
      </c>
      <c r="D89" s="33" t="s">
        <v>258</v>
      </c>
      <c r="E89" s="108" t="s">
        <v>166</v>
      </c>
      <c r="F89" s="128"/>
    </row>
    <row r="90" spans="1:6" s="4" customFormat="1" x14ac:dyDescent="0.25">
      <c r="A90" s="29">
        <v>77</v>
      </c>
      <c r="B90" s="30">
        <v>45939</v>
      </c>
      <c r="C90" s="87">
        <v>315.48</v>
      </c>
      <c r="D90" s="33" t="s">
        <v>140</v>
      </c>
      <c r="E90" s="108" t="s">
        <v>167</v>
      </c>
      <c r="F90" s="128"/>
    </row>
    <row r="91" spans="1:6" s="4" customFormat="1" x14ac:dyDescent="0.25">
      <c r="A91" s="29">
        <v>78</v>
      </c>
      <c r="B91" s="30">
        <v>45939</v>
      </c>
      <c r="C91" s="87">
        <f>5309*5.1697</f>
        <v>27445.937299999998</v>
      </c>
      <c r="D91" s="33" t="s">
        <v>259</v>
      </c>
      <c r="E91" s="108" t="s">
        <v>311</v>
      </c>
      <c r="F91" s="128"/>
    </row>
    <row r="92" spans="1:6" s="4" customFormat="1" x14ac:dyDescent="0.25">
      <c r="A92" s="29">
        <v>79</v>
      </c>
      <c r="B92" s="30">
        <v>45939</v>
      </c>
      <c r="C92" s="87">
        <v>1137.4000000000001</v>
      </c>
      <c r="D92" s="33" t="s">
        <v>260</v>
      </c>
      <c r="E92" s="108" t="s">
        <v>20</v>
      </c>
      <c r="F92" s="128"/>
    </row>
    <row r="93" spans="1:6" s="4" customFormat="1" x14ac:dyDescent="0.25">
      <c r="A93" s="29">
        <v>80</v>
      </c>
      <c r="B93" s="30">
        <v>45939</v>
      </c>
      <c r="C93" s="87">
        <v>14822.5</v>
      </c>
      <c r="D93" s="33" t="s">
        <v>261</v>
      </c>
      <c r="E93" s="108" t="s">
        <v>17</v>
      </c>
      <c r="F93" s="128"/>
    </row>
    <row r="94" spans="1:6" s="4" customFormat="1" x14ac:dyDescent="0.25">
      <c r="A94" s="29">
        <v>81</v>
      </c>
      <c r="B94" s="123">
        <v>45939</v>
      </c>
      <c r="C94" s="87">
        <f>4844+35700</f>
        <v>40544</v>
      </c>
      <c r="D94" s="113" t="s">
        <v>91</v>
      </c>
      <c r="E94" s="126" t="s">
        <v>16</v>
      </c>
      <c r="F94" s="128"/>
    </row>
    <row r="95" spans="1:6" s="4" customFormat="1" x14ac:dyDescent="0.25">
      <c r="A95" s="29">
        <v>82</v>
      </c>
      <c r="B95" s="30">
        <v>45939</v>
      </c>
      <c r="C95" s="87">
        <v>2876.63</v>
      </c>
      <c r="D95" s="33" t="s">
        <v>15</v>
      </c>
      <c r="E95" s="108" t="s">
        <v>168</v>
      </c>
      <c r="F95" s="128"/>
    </row>
    <row r="96" spans="1:6" s="4" customFormat="1" x14ac:dyDescent="0.25">
      <c r="A96" s="29">
        <v>83</v>
      </c>
      <c r="B96" s="30">
        <v>45939</v>
      </c>
      <c r="C96" s="87">
        <v>43138.33</v>
      </c>
      <c r="D96" s="33" t="s">
        <v>15</v>
      </c>
      <c r="E96" s="108" t="s">
        <v>169</v>
      </c>
      <c r="F96" s="128"/>
    </row>
    <row r="97" spans="1:6" s="4" customFormat="1" x14ac:dyDescent="0.25">
      <c r="A97" s="29">
        <v>84</v>
      </c>
      <c r="B97" s="30">
        <v>45939</v>
      </c>
      <c r="C97" s="87">
        <f>19602+45738+81100.25+24776.17+42616.2</f>
        <v>213832.62</v>
      </c>
      <c r="D97" s="33" t="s">
        <v>63</v>
      </c>
      <c r="E97" s="108" t="s">
        <v>70</v>
      </c>
      <c r="F97" s="128"/>
    </row>
    <row r="98" spans="1:6" s="4" customFormat="1" x14ac:dyDescent="0.25">
      <c r="A98" s="29">
        <v>85</v>
      </c>
      <c r="B98" s="30">
        <v>45939</v>
      </c>
      <c r="C98" s="87">
        <v>40</v>
      </c>
      <c r="D98" s="79" t="s">
        <v>344</v>
      </c>
      <c r="E98" s="124" t="s">
        <v>345</v>
      </c>
      <c r="F98" s="128" t="s">
        <v>336</v>
      </c>
    </row>
    <row r="99" spans="1:6" s="4" customFormat="1" x14ac:dyDescent="0.25">
      <c r="A99" s="29">
        <v>86</v>
      </c>
      <c r="B99" s="30">
        <v>45940</v>
      </c>
      <c r="C99" s="87">
        <v>176</v>
      </c>
      <c r="D99" s="79" t="s">
        <v>361</v>
      </c>
      <c r="E99" s="124" t="s">
        <v>362</v>
      </c>
      <c r="F99" s="128" t="s">
        <v>336</v>
      </c>
    </row>
    <row r="100" spans="1:6" s="4" customFormat="1" x14ac:dyDescent="0.25">
      <c r="A100" s="29">
        <v>87</v>
      </c>
      <c r="B100" s="30">
        <v>45940</v>
      </c>
      <c r="C100" s="87">
        <v>2474</v>
      </c>
      <c r="D100" s="79" t="s">
        <v>363</v>
      </c>
      <c r="E100" s="124" t="s">
        <v>364</v>
      </c>
      <c r="F100" s="128" t="s">
        <v>336</v>
      </c>
    </row>
    <row r="101" spans="1:6" s="4" customFormat="1" x14ac:dyDescent="0.25">
      <c r="A101" s="29">
        <v>88</v>
      </c>
      <c r="B101" s="30">
        <v>45940</v>
      </c>
      <c r="C101" s="87">
        <v>2537.04</v>
      </c>
      <c r="D101" s="79" t="s">
        <v>365</v>
      </c>
      <c r="E101" s="124" t="s">
        <v>366</v>
      </c>
      <c r="F101" s="128" t="s">
        <v>336</v>
      </c>
    </row>
    <row r="102" spans="1:6" s="4" customFormat="1" x14ac:dyDescent="0.25">
      <c r="A102" s="29">
        <v>89</v>
      </c>
      <c r="B102" s="30">
        <v>45940</v>
      </c>
      <c r="C102" s="87">
        <f>21538+61368.78+59895+20084.79+20086</f>
        <v>182972.57</v>
      </c>
      <c r="D102" s="33" t="s">
        <v>63</v>
      </c>
      <c r="E102" s="108" t="s">
        <v>70</v>
      </c>
      <c r="F102" s="128"/>
    </row>
    <row r="103" spans="1:6" s="4" customFormat="1" x14ac:dyDescent="0.25">
      <c r="A103" s="29">
        <v>90</v>
      </c>
      <c r="B103" s="30">
        <v>45940</v>
      </c>
      <c r="C103" s="87">
        <f>567.48-432.36+432.36</f>
        <v>567.48</v>
      </c>
      <c r="D103" s="33" t="s">
        <v>249</v>
      </c>
      <c r="E103" s="108" t="s">
        <v>16</v>
      </c>
      <c r="F103" s="128"/>
    </row>
    <row r="104" spans="1:6" s="4" customFormat="1" x14ac:dyDescent="0.25">
      <c r="A104" s="29">
        <v>91</v>
      </c>
      <c r="B104" s="30">
        <v>45940</v>
      </c>
      <c r="C104" s="87">
        <f>7308.4-2192.52</f>
        <v>5115.8799999999992</v>
      </c>
      <c r="D104" s="33" t="s">
        <v>111</v>
      </c>
      <c r="E104" s="108" t="s">
        <v>20</v>
      </c>
      <c r="F104" s="128"/>
    </row>
    <row r="105" spans="1:6" s="4" customFormat="1" x14ac:dyDescent="0.25">
      <c r="A105" s="29">
        <v>92</v>
      </c>
      <c r="B105" s="30">
        <v>45940</v>
      </c>
      <c r="C105" s="87">
        <v>2018.58</v>
      </c>
      <c r="D105" s="33" t="s">
        <v>98</v>
      </c>
      <c r="E105" s="108" t="s">
        <v>97</v>
      </c>
      <c r="F105" s="128"/>
    </row>
    <row r="106" spans="1:6" s="4" customFormat="1" x14ac:dyDescent="0.25">
      <c r="A106" s="29">
        <v>93</v>
      </c>
      <c r="B106" s="30">
        <v>45940</v>
      </c>
      <c r="C106" s="87">
        <v>15120</v>
      </c>
      <c r="D106" s="33" t="s">
        <v>262</v>
      </c>
      <c r="E106" s="108" t="s">
        <v>170</v>
      </c>
      <c r="F106" s="128"/>
    </row>
    <row r="107" spans="1:6" s="4" customFormat="1" x14ac:dyDescent="0.25">
      <c r="A107" s="29">
        <v>94</v>
      </c>
      <c r="B107" s="30">
        <v>45940</v>
      </c>
      <c r="C107" s="87">
        <v>10703.5</v>
      </c>
      <c r="D107" s="33" t="s">
        <v>91</v>
      </c>
      <c r="E107" s="108" t="s">
        <v>16</v>
      </c>
      <c r="F107" s="128"/>
    </row>
    <row r="108" spans="1:6" s="4" customFormat="1" x14ac:dyDescent="0.25">
      <c r="A108" s="29">
        <v>95</v>
      </c>
      <c r="B108" s="30">
        <v>45940</v>
      </c>
      <c r="C108" s="87">
        <v>4974.46</v>
      </c>
      <c r="D108" s="33" t="s">
        <v>59</v>
      </c>
      <c r="E108" s="108" t="s">
        <v>16</v>
      </c>
      <c r="F108" s="128"/>
    </row>
    <row r="109" spans="1:6" s="4" customFormat="1" x14ac:dyDescent="0.25">
      <c r="A109" s="29">
        <v>96</v>
      </c>
      <c r="B109" s="30">
        <v>45940</v>
      </c>
      <c r="C109" s="87">
        <v>15463.8</v>
      </c>
      <c r="D109" s="33" t="s">
        <v>244</v>
      </c>
      <c r="E109" s="108" t="s">
        <v>20</v>
      </c>
      <c r="F109" s="128"/>
    </row>
    <row r="110" spans="1:6" s="4" customFormat="1" x14ac:dyDescent="0.25">
      <c r="A110" s="29">
        <v>97</v>
      </c>
      <c r="B110" s="30">
        <v>45940</v>
      </c>
      <c r="C110" s="87">
        <v>940</v>
      </c>
      <c r="D110" s="33" t="s">
        <v>92</v>
      </c>
      <c r="E110" s="108" t="s">
        <v>171</v>
      </c>
      <c r="F110" s="128"/>
    </row>
    <row r="111" spans="1:6" s="4" customFormat="1" x14ac:dyDescent="0.25">
      <c r="A111" s="29">
        <v>98</v>
      </c>
      <c r="B111" s="30">
        <v>45940</v>
      </c>
      <c r="C111" s="87">
        <f>27.71+5830.19+8807.18+71.79-881.66+4029.08+579.01-1932.38-2520.3</f>
        <v>14010.619999999999</v>
      </c>
      <c r="D111" s="33" t="s">
        <v>240</v>
      </c>
      <c r="E111" s="108" t="s">
        <v>139</v>
      </c>
      <c r="F111" s="128"/>
    </row>
    <row r="112" spans="1:6" s="4" customFormat="1" x14ac:dyDescent="0.25">
      <c r="A112" s="29">
        <v>99</v>
      </c>
      <c r="B112" s="30">
        <v>45940</v>
      </c>
      <c r="C112" s="87">
        <v>242</v>
      </c>
      <c r="D112" s="33" t="s">
        <v>102</v>
      </c>
      <c r="E112" s="108" t="s">
        <v>17</v>
      </c>
      <c r="F112" s="128"/>
    </row>
    <row r="113" spans="1:6" s="4" customFormat="1" x14ac:dyDescent="0.25">
      <c r="A113" s="29">
        <v>100</v>
      </c>
      <c r="B113" s="30">
        <v>45940</v>
      </c>
      <c r="C113" s="87">
        <v>566.4</v>
      </c>
      <c r="D113" s="33" t="s">
        <v>251</v>
      </c>
      <c r="E113" s="108" t="s">
        <v>20</v>
      </c>
      <c r="F113" s="128"/>
    </row>
    <row r="114" spans="1:6" s="4" customFormat="1" x14ac:dyDescent="0.25">
      <c r="A114" s="29">
        <v>101</v>
      </c>
      <c r="B114" s="30">
        <v>45940</v>
      </c>
      <c r="C114" s="87">
        <v>84.7</v>
      </c>
      <c r="D114" s="33" t="s">
        <v>25</v>
      </c>
      <c r="E114" s="108" t="s">
        <v>20</v>
      </c>
      <c r="F114" s="128"/>
    </row>
    <row r="115" spans="1:6" s="4" customFormat="1" x14ac:dyDescent="0.25">
      <c r="A115" s="29">
        <v>102</v>
      </c>
      <c r="B115" s="30">
        <v>45940</v>
      </c>
      <c r="C115" s="87">
        <v>130</v>
      </c>
      <c r="D115" s="33" t="s">
        <v>81</v>
      </c>
      <c r="E115" s="108" t="s">
        <v>17</v>
      </c>
      <c r="F115" s="128"/>
    </row>
    <row r="116" spans="1:6" s="4" customFormat="1" x14ac:dyDescent="0.25">
      <c r="A116" s="29">
        <v>103</v>
      </c>
      <c r="B116" s="30">
        <v>45940</v>
      </c>
      <c r="C116" s="87">
        <f>6885*5.1695</f>
        <v>35592.0075</v>
      </c>
      <c r="D116" s="33" t="s">
        <v>263</v>
      </c>
      <c r="E116" s="108" t="s">
        <v>101</v>
      </c>
      <c r="F116" s="128"/>
    </row>
    <row r="117" spans="1:6" s="4" customFormat="1" x14ac:dyDescent="0.25">
      <c r="A117" s="29">
        <v>104</v>
      </c>
      <c r="B117" s="30">
        <v>45940</v>
      </c>
      <c r="C117" s="32">
        <f>3148814.46/2</f>
        <v>1574407.23</v>
      </c>
      <c r="D117" s="33" t="s">
        <v>93</v>
      </c>
      <c r="E117" s="108" t="s">
        <v>172</v>
      </c>
      <c r="F117" s="127"/>
    </row>
    <row r="118" spans="1:6" s="4" customFormat="1" x14ac:dyDescent="0.25">
      <c r="A118" s="29">
        <v>105</v>
      </c>
      <c r="B118" s="30">
        <v>45940</v>
      </c>
      <c r="C118" s="32">
        <f>665.5+1533.37</f>
        <v>2198.87</v>
      </c>
      <c r="D118" s="33" t="s">
        <v>264</v>
      </c>
      <c r="E118" s="108" t="s">
        <v>173</v>
      </c>
      <c r="F118" s="127"/>
    </row>
    <row r="119" spans="1:6" s="4" customFormat="1" x14ac:dyDescent="0.25">
      <c r="A119" s="29">
        <v>106</v>
      </c>
      <c r="B119" s="30">
        <v>45943</v>
      </c>
      <c r="C119" s="87">
        <f>2429944.9/2</f>
        <v>1214972.45</v>
      </c>
      <c r="D119" s="33" t="s">
        <v>23</v>
      </c>
      <c r="E119" s="108" t="s">
        <v>174</v>
      </c>
      <c r="F119" s="128"/>
    </row>
    <row r="120" spans="1:6" s="4" customFormat="1" x14ac:dyDescent="0.25">
      <c r="A120" s="29">
        <v>107</v>
      </c>
      <c r="B120" s="30">
        <v>45943</v>
      </c>
      <c r="C120" s="87">
        <v>33.18</v>
      </c>
      <c r="D120" s="113" t="s">
        <v>14</v>
      </c>
      <c r="E120" s="126" t="s">
        <v>19</v>
      </c>
      <c r="F120" s="128"/>
    </row>
    <row r="121" spans="1:6" s="4" customFormat="1" x14ac:dyDescent="0.25">
      <c r="A121" s="29">
        <v>108</v>
      </c>
      <c r="B121" s="30">
        <v>45943</v>
      </c>
      <c r="C121" s="87">
        <v>1597.2</v>
      </c>
      <c r="D121" s="113" t="s">
        <v>116</v>
      </c>
      <c r="E121" s="108" t="s">
        <v>175</v>
      </c>
      <c r="F121" s="128"/>
    </row>
    <row r="122" spans="1:6" s="4" customFormat="1" x14ac:dyDescent="0.25">
      <c r="A122" s="29">
        <v>109</v>
      </c>
      <c r="B122" s="30">
        <v>45943</v>
      </c>
      <c r="C122" s="87">
        <v>1754.5</v>
      </c>
      <c r="D122" s="113" t="s">
        <v>265</v>
      </c>
      <c r="E122" s="108" t="s">
        <v>176</v>
      </c>
      <c r="F122" s="128"/>
    </row>
    <row r="123" spans="1:6" s="4" customFormat="1" x14ac:dyDescent="0.25">
      <c r="A123" s="29">
        <v>110</v>
      </c>
      <c r="B123" s="30">
        <v>45943</v>
      </c>
      <c r="C123" s="87">
        <v>352.11</v>
      </c>
      <c r="D123" s="113" t="s">
        <v>266</v>
      </c>
      <c r="E123" s="108" t="s">
        <v>177</v>
      </c>
      <c r="F123" s="128"/>
    </row>
    <row r="124" spans="1:6" s="4" customFormat="1" x14ac:dyDescent="0.25">
      <c r="A124" s="29">
        <v>111</v>
      </c>
      <c r="B124" s="30">
        <v>45943</v>
      </c>
      <c r="C124" s="77">
        <f>7632.68+37560.82+15064.5+62073+97405+103152.5+41866+20933</f>
        <v>385687.5</v>
      </c>
      <c r="D124" s="113" t="s">
        <v>63</v>
      </c>
      <c r="E124" s="108" t="s">
        <v>70</v>
      </c>
      <c r="F124" s="128"/>
    </row>
    <row r="125" spans="1:6" s="4" customFormat="1" x14ac:dyDescent="0.25">
      <c r="A125" s="29">
        <v>112</v>
      </c>
      <c r="B125" s="30">
        <v>45943</v>
      </c>
      <c r="C125" s="87">
        <v>63</v>
      </c>
      <c r="D125" s="79" t="s">
        <v>365</v>
      </c>
      <c r="E125" s="124" t="s">
        <v>367</v>
      </c>
      <c r="F125" s="128" t="s">
        <v>336</v>
      </c>
    </row>
    <row r="126" spans="1:6" s="4" customFormat="1" x14ac:dyDescent="0.25">
      <c r="A126" s="29">
        <v>113</v>
      </c>
      <c r="B126" s="30">
        <v>45944</v>
      </c>
      <c r="C126" s="78">
        <f>211.75+42713+21084.24</f>
        <v>64008.990000000005</v>
      </c>
      <c r="D126" s="113" t="s">
        <v>63</v>
      </c>
      <c r="E126" s="108" t="s">
        <v>70</v>
      </c>
      <c r="F126" s="128"/>
    </row>
    <row r="127" spans="1:6" s="4" customFormat="1" x14ac:dyDescent="0.25">
      <c r="A127" s="29">
        <v>114</v>
      </c>
      <c r="B127" s="30">
        <v>45944</v>
      </c>
      <c r="C127" s="78">
        <v>16731.64</v>
      </c>
      <c r="D127" s="33" t="s">
        <v>267</v>
      </c>
      <c r="E127" s="108" t="s">
        <v>95</v>
      </c>
      <c r="F127" s="128"/>
    </row>
    <row r="128" spans="1:6" s="4" customFormat="1" x14ac:dyDescent="0.25">
      <c r="A128" s="29">
        <v>115</v>
      </c>
      <c r="B128" s="30">
        <v>45944</v>
      </c>
      <c r="C128" s="78">
        <v>302.5</v>
      </c>
      <c r="D128" s="33" t="s">
        <v>22</v>
      </c>
      <c r="E128" s="108" t="s">
        <v>178</v>
      </c>
      <c r="F128" s="128"/>
    </row>
    <row r="129" spans="1:7" s="4" customFormat="1" x14ac:dyDescent="0.25">
      <c r="A129" s="29">
        <v>116</v>
      </c>
      <c r="B129" s="30">
        <v>45944</v>
      </c>
      <c r="C129" s="78">
        <v>995.73</v>
      </c>
      <c r="D129" s="33" t="s">
        <v>268</v>
      </c>
      <c r="E129" s="108" t="s">
        <v>179</v>
      </c>
      <c r="F129" s="128"/>
    </row>
    <row r="130" spans="1:7" s="4" customFormat="1" x14ac:dyDescent="0.25">
      <c r="A130" s="29">
        <v>117</v>
      </c>
      <c r="B130" s="30">
        <v>45944</v>
      </c>
      <c r="C130" s="78">
        <v>1610.12</v>
      </c>
      <c r="D130" s="33" t="s">
        <v>100</v>
      </c>
      <c r="E130" s="108" t="s">
        <v>74</v>
      </c>
      <c r="F130" s="128"/>
    </row>
    <row r="131" spans="1:7" s="4" customFormat="1" x14ac:dyDescent="0.25">
      <c r="A131" s="29">
        <v>118</v>
      </c>
      <c r="B131" s="30">
        <v>45944</v>
      </c>
      <c r="C131" s="78">
        <f>197.68+212.41</f>
        <v>410.09000000000003</v>
      </c>
      <c r="D131" s="33" t="s">
        <v>269</v>
      </c>
      <c r="E131" s="108" t="s">
        <v>180</v>
      </c>
      <c r="F131" s="128"/>
    </row>
    <row r="132" spans="1:7" s="4" customFormat="1" x14ac:dyDescent="0.25">
      <c r="A132" s="29">
        <v>119</v>
      </c>
      <c r="B132" s="30">
        <v>45944</v>
      </c>
      <c r="C132" s="78">
        <v>7733.69</v>
      </c>
      <c r="D132" s="33" t="s">
        <v>270</v>
      </c>
      <c r="E132" s="108" t="s">
        <v>405</v>
      </c>
      <c r="F132" s="128"/>
    </row>
    <row r="133" spans="1:7" s="4" customFormat="1" x14ac:dyDescent="0.25">
      <c r="A133" s="29">
        <v>120</v>
      </c>
      <c r="B133" s="30">
        <v>45944</v>
      </c>
      <c r="C133" s="78">
        <f>68963.28-2758.51</f>
        <v>66204.77</v>
      </c>
      <c r="D133" s="33" t="s">
        <v>271</v>
      </c>
      <c r="E133" s="108" t="s">
        <v>26</v>
      </c>
      <c r="F133" s="128"/>
    </row>
    <row r="134" spans="1:7" s="4" customFormat="1" x14ac:dyDescent="0.25">
      <c r="A134" s="29">
        <v>121</v>
      </c>
      <c r="B134" s="30">
        <v>45945</v>
      </c>
      <c r="C134" s="78">
        <v>143450.41</v>
      </c>
      <c r="D134" s="33" t="s">
        <v>272</v>
      </c>
      <c r="E134" s="108" t="s">
        <v>181</v>
      </c>
      <c r="F134" s="128"/>
    </row>
    <row r="135" spans="1:7" s="4" customFormat="1" x14ac:dyDescent="0.25">
      <c r="A135" s="29">
        <v>122</v>
      </c>
      <c r="B135" s="30">
        <v>45945</v>
      </c>
      <c r="C135" s="87">
        <v>121431.24</v>
      </c>
      <c r="D135" s="33" t="s">
        <v>273</v>
      </c>
      <c r="E135" s="108" t="s">
        <v>182</v>
      </c>
      <c r="F135" s="128"/>
      <c r="G135"/>
    </row>
    <row r="136" spans="1:7" s="4" customFormat="1" x14ac:dyDescent="0.25">
      <c r="A136" s="29">
        <v>123</v>
      </c>
      <c r="B136" s="30">
        <v>45945</v>
      </c>
      <c r="C136" s="87">
        <v>1321932.99</v>
      </c>
      <c r="D136" s="33" t="s">
        <v>274</v>
      </c>
      <c r="E136" s="108" t="s">
        <v>97</v>
      </c>
      <c r="F136" s="128"/>
      <c r="G136"/>
    </row>
    <row r="137" spans="1:7" s="4" customFormat="1" x14ac:dyDescent="0.25">
      <c r="A137" s="29">
        <v>124</v>
      </c>
      <c r="B137" s="30">
        <v>45945</v>
      </c>
      <c r="C137" s="87">
        <v>841114.9</v>
      </c>
      <c r="D137" s="33" t="s">
        <v>126</v>
      </c>
      <c r="E137" s="108" t="s">
        <v>183</v>
      </c>
      <c r="F137" s="128"/>
      <c r="G137"/>
    </row>
    <row r="138" spans="1:7" s="4" customFormat="1" x14ac:dyDescent="0.25">
      <c r="A138" s="29">
        <v>125</v>
      </c>
      <c r="B138" s="30">
        <v>45945</v>
      </c>
      <c r="C138" s="87">
        <f>79048.16+8969.15+168360.85+9220.2</f>
        <v>265598.36</v>
      </c>
      <c r="D138" s="33" t="s">
        <v>275</v>
      </c>
      <c r="E138" s="108" t="s">
        <v>78</v>
      </c>
      <c r="F138" s="128"/>
      <c r="G138"/>
    </row>
    <row r="139" spans="1:7" s="4" customFormat="1" x14ac:dyDescent="0.25">
      <c r="A139" s="29">
        <v>126</v>
      </c>
      <c r="B139" s="30">
        <v>45945</v>
      </c>
      <c r="C139" s="87">
        <v>5809.52</v>
      </c>
      <c r="D139" s="33" t="s">
        <v>106</v>
      </c>
      <c r="E139" s="108" t="s">
        <v>184</v>
      </c>
      <c r="F139" s="128"/>
      <c r="G139"/>
    </row>
    <row r="140" spans="1:7" s="4" customFormat="1" x14ac:dyDescent="0.25">
      <c r="A140" s="29">
        <v>127</v>
      </c>
      <c r="B140" s="30">
        <v>45945</v>
      </c>
      <c r="C140" s="87">
        <v>1015</v>
      </c>
      <c r="D140" s="33" t="s">
        <v>61</v>
      </c>
      <c r="E140" s="108" t="s">
        <v>185</v>
      </c>
      <c r="F140" s="128"/>
      <c r="G140"/>
    </row>
    <row r="141" spans="1:7" s="4" customFormat="1" x14ac:dyDescent="0.25">
      <c r="A141" s="29">
        <v>128</v>
      </c>
      <c r="B141" s="30">
        <v>45945</v>
      </c>
      <c r="C141" s="87">
        <f>2964.5+1329.79</f>
        <v>4294.29</v>
      </c>
      <c r="D141" s="33" t="s">
        <v>107</v>
      </c>
      <c r="E141" s="108" t="s">
        <v>186</v>
      </c>
      <c r="F141" s="128"/>
      <c r="G141"/>
    </row>
    <row r="142" spans="1:7" s="4" customFormat="1" x14ac:dyDescent="0.25">
      <c r="A142" s="29">
        <v>129</v>
      </c>
      <c r="B142" s="30">
        <v>45945</v>
      </c>
      <c r="C142" s="87">
        <f>1084.64+723.1+361.55+361.55</f>
        <v>2530.8400000000006</v>
      </c>
      <c r="D142" s="33" t="s">
        <v>14</v>
      </c>
      <c r="E142" s="108" t="s">
        <v>73</v>
      </c>
      <c r="F142" s="128"/>
      <c r="G142"/>
    </row>
    <row r="143" spans="1:7" s="4" customFormat="1" x14ac:dyDescent="0.25">
      <c r="A143" s="29">
        <v>130</v>
      </c>
      <c r="B143" s="30">
        <v>45945</v>
      </c>
      <c r="C143" s="87">
        <f>116792.3</f>
        <v>116792.3</v>
      </c>
      <c r="D143" s="33" t="s">
        <v>273</v>
      </c>
      <c r="E143" s="108" t="s">
        <v>187</v>
      </c>
      <c r="F143" s="128"/>
      <c r="G143"/>
    </row>
    <row r="144" spans="1:7" s="4" customFormat="1" x14ac:dyDescent="0.25">
      <c r="A144" s="29">
        <v>131</v>
      </c>
      <c r="B144" s="30">
        <v>45945</v>
      </c>
      <c r="C144" s="87">
        <v>850</v>
      </c>
      <c r="D144" s="33" t="s">
        <v>276</v>
      </c>
      <c r="E144" s="108" t="s">
        <v>188</v>
      </c>
      <c r="F144" s="128"/>
      <c r="G144"/>
    </row>
    <row r="145" spans="1:7" s="4" customFormat="1" x14ac:dyDescent="0.25">
      <c r="A145" s="29">
        <v>132</v>
      </c>
      <c r="B145" s="30">
        <v>45945</v>
      </c>
      <c r="C145" s="87">
        <f>125667.02+2091.89+22725.07+63451.59+22413.11+1383.92-22488.75-25202.97-63542.98-5830.19-8807.18-2459.89-4029.08</f>
        <v>105371.56</v>
      </c>
      <c r="D145" s="33" t="s">
        <v>240</v>
      </c>
      <c r="E145" s="108" t="s">
        <v>139</v>
      </c>
      <c r="F145" s="128"/>
      <c r="G145"/>
    </row>
    <row r="146" spans="1:7" s="4" customFormat="1" x14ac:dyDescent="0.25">
      <c r="A146" s="29">
        <v>133</v>
      </c>
      <c r="B146" s="30">
        <v>45945</v>
      </c>
      <c r="C146" s="87">
        <f>133.1+66.55</f>
        <v>199.64999999999998</v>
      </c>
      <c r="D146" s="33" t="s">
        <v>86</v>
      </c>
      <c r="E146" s="108" t="s">
        <v>90</v>
      </c>
      <c r="F146" s="128"/>
      <c r="G146"/>
    </row>
    <row r="147" spans="1:7" s="4" customFormat="1" x14ac:dyDescent="0.25">
      <c r="A147" s="29">
        <v>134</v>
      </c>
      <c r="B147" s="30">
        <v>45945</v>
      </c>
      <c r="C147" s="87">
        <f>3052830-14983.91</f>
        <v>3037846.09</v>
      </c>
      <c r="D147" s="34" t="s">
        <v>277</v>
      </c>
      <c r="E147" s="125" t="s">
        <v>189</v>
      </c>
      <c r="F147" s="128"/>
      <c r="G147"/>
    </row>
    <row r="148" spans="1:7" s="4" customFormat="1" x14ac:dyDescent="0.25">
      <c r="A148" s="29">
        <v>135</v>
      </c>
      <c r="B148" s="30">
        <v>45945</v>
      </c>
      <c r="C148" s="87">
        <v>463478.4</v>
      </c>
      <c r="D148" s="33" t="s">
        <v>278</v>
      </c>
      <c r="E148" s="108" t="s">
        <v>190</v>
      </c>
      <c r="F148" s="128"/>
      <c r="G148"/>
    </row>
    <row r="149" spans="1:7" s="4" customFormat="1" x14ac:dyDescent="0.25">
      <c r="A149" s="29">
        <v>136</v>
      </c>
      <c r="B149" s="30">
        <v>45945</v>
      </c>
      <c r="C149" s="87">
        <v>101722.24000000001</v>
      </c>
      <c r="D149" s="33" t="s">
        <v>133</v>
      </c>
      <c r="E149" s="108" t="s">
        <v>191</v>
      </c>
      <c r="F149" s="128"/>
      <c r="G149"/>
    </row>
    <row r="150" spans="1:7" s="4" customFormat="1" x14ac:dyDescent="0.25">
      <c r="A150" s="29">
        <v>137</v>
      </c>
      <c r="B150" s="30">
        <v>45945</v>
      </c>
      <c r="C150" s="32">
        <v>5566</v>
      </c>
      <c r="D150" s="33" t="s">
        <v>279</v>
      </c>
      <c r="E150" s="108" t="s">
        <v>192</v>
      </c>
      <c r="F150" s="127"/>
    </row>
    <row r="151" spans="1:7" s="4" customFormat="1" x14ac:dyDescent="0.25">
      <c r="A151" s="29">
        <v>138</v>
      </c>
      <c r="B151" s="30">
        <v>45945</v>
      </c>
      <c r="C151" s="32">
        <v>3153.79</v>
      </c>
      <c r="D151" s="33" t="s">
        <v>72</v>
      </c>
      <c r="E151" s="108" t="s">
        <v>193</v>
      </c>
      <c r="F151" s="127"/>
    </row>
    <row r="152" spans="1:7" s="4" customFormat="1" x14ac:dyDescent="0.25">
      <c r="A152" s="29">
        <v>139</v>
      </c>
      <c r="B152" s="30">
        <v>45945</v>
      </c>
      <c r="C152" s="32">
        <f>4307.6+124920.4+64251+21453.2+43076</f>
        <v>258008.2</v>
      </c>
      <c r="D152" s="33" t="s">
        <v>63</v>
      </c>
      <c r="E152" s="108" t="s">
        <v>70</v>
      </c>
      <c r="F152" s="127"/>
    </row>
    <row r="153" spans="1:7" s="4" customFormat="1" x14ac:dyDescent="0.25">
      <c r="A153" s="29">
        <v>140</v>
      </c>
      <c r="B153" s="30">
        <v>45945</v>
      </c>
      <c r="C153" s="32">
        <f>99180.68+55100.38+21780</f>
        <v>176061.06</v>
      </c>
      <c r="D153" s="33" t="s">
        <v>63</v>
      </c>
      <c r="E153" s="108" t="s">
        <v>70</v>
      </c>
      <c r="F153" s="128"/>
      <c r="G153" s="82"/>
    </row>
    <row r="154" spans="1:7" s="4" customFormat="1" x14ac:dyDescent="0.25">
      <c r="A154" s="29">
        <v>141</v>
      </c>
      <c r="B154" s="30">
        <v>45945</v>
      </c>
      <c r="C154" s="87">
        <v>315.61</v>
      </c>
      <c r="D154" s="79" t="s">
        <v>368</v>
      </c>
      <c r="E154" s="124" t="s">
        <v>369</v>
      </c>
      <c r="F154" s="128" t="s">
        <v>336</v>
      </c>
      <c r="G154" s="82"/>
    </row>
    <row r="155" spans="1:7" s="4" customFormat="1" x14ac:dyDescent="0.25">
      <c r="A155" s="29">
        <v>142</v>
      </c>
      <c r="B155" s="30">
        <v>45945</v>
      </c>
      <c r="C155" s="87">
        <v>643.77</v>
      </c>
      <c r="D155" s="79" t="s">
        <v>370</v>
      </c>
      <c r="E155" s="124" t="s">
        <v>371</v>
      </c>
      <c r="F155" s="128" t="s">
        <v>336</v>
      </c>
      <c r="G155" s="82"/>
    </row>
    <row r="156" spans="1:7" s="4" customFormat="1" x14ac:dyDescent="0.25">
      <c r="A156" s="29">
        <v>143</v>
      </c>
      <c r="B156" s="30">
        <v>45945</v>
      </c>
      <c r="C156" s="87">
        <v>1750</v>
      </c>
      <c r="D156" s="79" t="s">
        <v>372</v>
      </c>
      <c r="E156" s="124" t="s">
        <v>373</v>
      </c>
      <c r="F156" s="128" t="s">
        <v>336</v>
      </c>
      <c r="G156" s="82"/>
    </row>
    <row r="157" spans="1:7" s="4" customFormat="1" x14ac:dyDescent="0.25">
      <c r="A157" s="29">
        <v>144</v>
      </c>
      <c r="B157" s="30">
        <v>45946</v>
      </c>
      <c r="C157" s="87">
        <v>5000</v>
      </c>
      <c r="D157" s="33" t="s">
        <v>280</v>
      </c>
      <c r="E157" s="108" t="s">
        <v>194</v>
      </c>
      <c r="F157" s="128"/>
      <c r="G157" s="82"/>
    </row>
    <row r="158" spans="1:7" s="4" customFormat="1" x14ac:dyDescent="0.25">
      <c r="A158" s="29">
        <v>145</v>
      </c>
      <c r="B158" s="30">
        <v>45946</v>
      </c>
      <c r="C158" s="87">
        <v>2746.71</v>
      </c>
      <c r="D158" s="33" t="s">
        <v>112</v>
      </c>
      <c r="E158" s="108" t="s">
        <v>195</v>
      </c>
      <c r="F158" s="128"/>
      <c r="G158" s="82"/>
    </row>
    <row r="159" spans="1:7" s="4" customFormat="1" x14ac:dyDescent="0.25">
      <c r="A159" s="29">
        <v>146</v>
      </c>
      <c r="B159" s="30">
        <v>45946</v>
      </c>
      <c r="C159" s="87">
        <v>629.20000000000005</v>
      </c>
      <c r="D159" s="33" t="s">
        <v>25</v>
      </c>
      <c r="E159" s="108" t="s">
        <v>143</v>
      </c>
      <c r="F159" s="128"/>
      <c r="G159" s="82"/>
    </row>
    <row r="160" spans="1:7" s="4" customFormat="1" x14ac:dyDescent="0.25">
      <c r="A160" s="29">
        <v>147</v>
      </c>
      <c r="B160" s="30">
        <v>45946</v>
      </c>
      <c r="C160" s="87">
        <v>1144</v>
      </c>
      <c r="D160" s="33" t="s">
        <v>76</v>
      </c>
      <c r="E160" s="108" t="s">
        <v>16</v>
      </c>
      <c r="F160" s="128"/>
      <c r="G160" s="82"/>
    </row>
    <row r="161" spans="1:7" s="4" customFormat="1" x14ac:dyDescent="0.25">
      <c r="A161" s="29">
        <v>148</v>
      </c>
      <c r="B161" s="30">
        <v>45946</v>
      </c>
      <c r="C161" s="87">
        <v>4520</v>
      </c>
      <c r="D161" s="33" t="s">
        <v>281</v>
      </c>
      <c r="E161" s="108" t="s">
        <v>16</v>
      </c>
      <c r="F161" s="128"/>
      <c r="G161" s="82"/>
    </row>
    <row r="162" spans="1:7" s="4" customFormat="1" x14ac:dyDescent="0.25">
      <c r="A162" s="29">
        <v>149</v>
      </c>
      <c r="B162" s="30">
        <v>45946</v>
      </c>
      <c r="C162" s="32">
        <v>12901.1</v>
      </c>
      <c r="D162" s="33" t="s">
        <v>261</v>
      </c>
      <c r="E162" s="108" t="s">
        <v>20</v>
      </c>
      <c r="F162" s="128"/>
      <c r="G162" s="82"/>
    </row>
    <row r="163" spans="1:7" s="4" customFormat="1" x14ac:dyDescent="0.25">
      <c r="A163" s="29">
        <v>150</v>
      </c>
      <c r="B163" s="30">
        <v>45946</v>
      </c>
      <c r="C163" s="32">
        <v>1822.26</v>
      </c>
      <c r="D163" s="33" t="s">
        <v>129</v>
      </c>
      <c r="E163" s="108" t="s">
        <v>196</v>
      </c>
      <c r="F163" s="128"/>
      <c r="G163" s="82"/>
    </row>
    <row r="164" spans="1:7" s="4" customFormat="1" x14ac:dyDescent="0.25">
      <c r="A164" s="29">
        <v>151</v>
      </c>
      <c r="B164" s="30">
        <v>45946</v>
      </c>
      <c r="C164" s="87">
        <v>2245</v>
      </c>
      <c r="D164" s="33" t="s">
        <v>282</v>
      </c>
      <c r="E164" s="108" t="s">
        <v>17</v>
      </c>
      <c r="F164" s="128"/>
      <c r="G164" s="82"/>
    </row>
    <row r="165" spans="1:7" s="4" customFormat="1" x14ac:dyDescent="0.25">
      <c r="A165" s="29">
        <v>152</v>
      </c>
      <c r="B165" s="30">
        <v>45946</v>
      </c>
      <c r="C165" s="87">
        <v>390</v>
      </c>
      <c r="D165" s="33" t="s">
        <v>126</v>
      </c>
      <c r="E165" s="108" t="s">
        <v>197</v>
      </c>
      <c r="F165" s="128"/>
      <c r="G165" s="82"/>
    </row>
    <row r="166" spans="1:7" s="4" customFormat="1" x14ac:dyDescent="0.25">
      <c r="A166" s="29">
        <v>153</v>
      </c>
      <c r="B166" s="30">
        <v>45946</v>
      </c>
      <c r="C166" s="87">
        <v>12910.7</v>
      </c>
      <c r="D166" s="34" t="s">
        <v>244</v>
      </c>
      <c r="E166" s="125" t="s">
        <v>16</v>
      </c>
      <c r="F166" s="128"/>
      <c r="G166" s="82"/>
    </row>
    <row r="167" spans="1:7" s="4" customFormat="1" x14ac:dyDescent="0.25">
      <c r="A167" s="29">
        <v>154</v>
      </c>
      <c r="B167" s="30">
        <v>45946</v>
      </c>
      <c r="C167" s="87">
        <v>2366941.5</v>
      </c>
      <c r="D167" s="33" t="s">
        <v>333</v>
      </c>
      <c r="E167" s="108" t="s">
        <v>142</v>
      </c>
      <c r="F167" s="128"/>
      <c r="G167" s="82"/>
    </row>
    <row r="168" spans="1:7" s="4" customFormat="1" x14ac:dyDescent="0.25">
      <c r="A168" s="29">
        <v>155</v>
      </c>
      <c r="B168" s="30">
        <v>45946</v>
      </c>
      <c r="C168" s="87">
        <v>1242288.52</v>
      </c>
      <c r="D168" s="33" t="s">
        <v>23</v>
      </c>
      <c r="E168" s="108" t="s">
        <v>198</v>
      </c>
      <c r="F168" s="128"/>
      <c r="G168" s="82"/>
    </row>
    <row r="169" spans="1:7" s="4" customFormat="1" x14ac:dyDescent="0.25">
      <c r="A169" s="29">
        <v>156</v>
      </c>
      <c r="B169" s="30">
        <v>45947</v>
      </c>
      <c r="C169" s="87">
        <f>22385.13+15317.35+74280.15+360.07-2.4</f>
        <v>112340.30000000002</v>
      </c>
      <c r="D169" s="33" t="s">
        <v>332</v>
      </c>
      <c r="E169" s="108" t="s">
        <v>139</v>
      </c>
      <c r="F169" s="128"/>
      <c r="G169" s="82"/>
    </row>
    <row r="170" spans="1:7" s="4" customFormat="1" x14ac:dyDescent="0.25">
      <c r="A170" s="29">
        <v>157</v>
      </c>
      <c r="B170" s="30">
        <v>45947</v>
      </c>
      <c r="C170" s="87">
        <f>156440.9+22409.2</f>
        <v>178850.1</v>
      </c>
      <c r="D170" s="33" t="s">
        <v>63</v>
      </c>
      <c r="E170" s="108" t="s">
        <v>70</v>
      </c>
      <c r="F170" s="128"/>
      <c r="G170" s="82"/>
    </row>
    <row r="171" spans="1:7" s="4" customFormat="1" x14ac:dyDescent="0.25">
      <c r="A171" s="29">
        <v>158</v>
      </c>
      <c r="B171" s="30">
        <v>45950</v>
      </c>
      <c r="C171" s="87">
        <f>4007.52+174240+75141+46086.48+112914.78+36641.22+130280.7+34037.3+93896</f>
        <v>707245</v>
      </c>
      <c r="D171" s="33" t="s">
        <v>63</v>
      </c>
      <c r="E171" s="108" t="s">
        <v>70</v>
      </c>
      <c r="F171" s="128"/>
      <c r="G171" s="82"/>
    </row>
    <row r="172" spans="1:7" s="4" customFormat="1" x14ac:dyDescent="0.25">
      <c r="A172" s="29">
        <v>159</v>
      </c>
      <c r="B172" s="30">
        <v>45950</v>
      </c>
      <c r="C172" s="87">
        <v>4447.96</v>
      </c>
      <c r="D172" s="33" t="s">
        <v>127</v>
      </c>
      <c r="E172" s="108" t="s">
        <v>17</v>
      </c>
      <c r="F172" s="128"/>
      <c r="G172" s="82"/>
    </row>
    <row r="173" spans="1:7" s="4" customFormat="1" x14ac:dyDescent="0.25">
      <c r="A173" s="29">
        <v>160</v>
      </c>
      <c r="B173" s="30">
        <v>45950</v>
      </c>
      <c r="C173" s="32">
        <v>1450</v>
      </c>
      <c r="D173" s="33" t="s">
        <v>283</v>
      </c>
      <c r="E173" s="108" t="s">
        <v>77</v>
      </c>
      <c r="F173" s="128"/>
      <c r="G173" s="82"/>
    </row>
    <row r="174" spans="1:7" s="4" customFormat="1" x14ac:dyDescent="0.25">
      <c r="A174" s="29">
        <v>161</v>
      </c>
      <c r="B174" s="30">
        <v>45950</v>
      </c>
      <c r="C174" s="87">
        <v>8799.0400000000009</v>
      </c>
      <c r="D174" s="33" t="s">
        <v>89</v>
      </c>
      <c r="E174" s="108" t="s">
        <v>77</v>
      </c>
      <c r="F174" s="128"/>
      <c r="G174" s="82"/>
    </row>
    <row r="175" spans="1:7" s="4" customFormat="1" x14ac:dyDescent="0.25">
      <c r="A175" s="29">
        <v>162</v>
      </c>
      <c r="B175" s="30">
        <v>45950</v>
      </c>
      <c r="C175" s="87">
        <v>25219.18</v>
      </c>
      <c r="D175" s="33" t="s">
        <v>87</v>
      </c>
      <c r="E175" s="108" t="s">
        <v>199</v>
      </c>
      <c r="F175" s="128"/>
      <c r="G175" s="82"/>
    </row>
    <row r="176" spans="1:7" s="4" customFormat="1" x14ac:dyDescent="0.25">
      <c r="A176" s="29">
        <v>163</v>
      </c>
      <c r="B176" s="30">
        <v>45950</v>
      </c>
      <c r="C176" s="87">
        <f>71.79+27.71</f>
        <v>99.5</v>
      </c>
      <c r="D176" s="33" t="s">
        <v>332</v>
      </c>
      <c r="E176" s="108" t="s">
        <v>139</v>
      </c>
      <c r="F176" s="128"/>
      <c r="G176" s="82"/>
    </row>
    <row r="177" spans="1:7" s="4" customFormat="1" x14ac:dyDescent="0.25">
      <c r="A177" s="29">
        <v>164</v>
      </c>
      <c r="B177" s="30">
        <v>45950</v>
      </c>
      <c r="C177" s="87">
        <v>254</v>
      </c>
      <c r="D177" s="33" t="s">
        <v>284</v>
      </c>
      <c r="E177" s="108" t="s">
        <v>406</v>
      </c>
      <c r="F177" s="128"/>
      <c r="G177" s="82"/>
    </row>
    <row r="178" spans="1:7" s="4" customFormat="1" x14ac:dyDescent="0.25">
      <c r="A178" s="29">
        <v>165</v>
      </c>
      <c r="B178" s="30">
        <v>45950</v>
      </c>
      <c r="C178" s="87">
        <v>321.86</v>
      </c>
      <c r="D178" s="33" t="s">
        <v>62</v>
      </c>
      <c r="E178" s="108" t="s">
        <v>16</v>
      </c>
      <c r="F178" s="128"/>
      <c r="G178" s="82"/>
    </row>
    <row r="179" spans="1:7" s="4" customFormat="1" x14ac:dyDescent="0.25">
      <c r="A179" s="29">
        <v>166</v>
      </c>
      <c r="B179" s="30">
        <v>45950</v>
      </c>
      <c r="C179" s="32">
        <v>5707.01</v>
      </c>
      <c r="D179" s="33" t="s">
        <v>285</v>
      </c>
      <c r="E179" s="108" t="s">
        <v>16</v>
      </c>
      <c r="F179" s="128"/>
      <c r="G179" s="82"/>
    </row>
    <row r="180" spans="1:7" s="4" customFormat="1" x14ac:dyDescent="0.25">
      <c r="A180" s="29">
        <v>167</v>
      </c>
      <c r="B180" s="30">
        <v>45950</v>
      </c>
      <c r="C180" s="76">
        <v>3077.03</v>
      </c>
      <c r="D180" s="33" t="s">
        <v>25</v>
      </c>
      <c r="E180" s="108" t="s">
        <v>16</v>
      </c>
      <c r="F180" s="128"/>
      <c r="G180" s="82"/>
    </row>
    <row r="181" spans="1:7" s="4" customFormat="1" x14ac:dyDescent="0.25">
      <c r="A181" s="29">
        <v>168</v>
      </c>
      <c r="B181" s="30">
        <v>45950</v>
      </c>
      <c r="C181" s="76">
        <v>4520</v>
      </c>
      <c r="D181" s="33" t="s">
        <v>281</v>
      </c>
      <c r="E181" s="108" t="s">
        <v>16</v>
      </c>
      <c r="F181" s="128"/>
      <c r="G181" s="82"/>
    </row>
    <row r="182" spans="1:7" s="4" customFormat="1" x14ac:dyDescent="0.25">
      <c r="A182" s="29">
        <v>169</v>
      </c>
      <c r="B182" s="30">
        <v>45950</v>
      </c>
      <c r="C182" s="87">
        <v>199.65</v>
      </c>
      <c r="D182" s="33" t="s">
        <v>86</v>
      </c>
      <c r="E182" s="108" t="s">
        <v>90</v>
      </c>
      <c r="F182" s="128"/>
      <c r="G182" s="82"/>
    </row>
    <row r="183" spans="1:7" s="4" customFormat="1" x14ac:dyDescent="0.25">
      <c r="A183" s="29">
        <v>170</v>
      </c>
      <c r="B183" s="30">
        <v>45950</v>
      </c>
      <c r="C183" s="87">
        <v>4665.3999999999996</v>
      </c>
      <c r="D183" s="33" t="s">
        <v>286</v>
      </c>
      <c r="E183" s="108" t="s">
        <v>115</v>
      </c>
      <c r="F183" s="128"/>
      <c r="G183" s="82"/>
    </row>
    <row r="184" spans="1:7" s="4" customFormat="1" x14ac:dyDescent="0.25">
      <c r="A184" s="29">
        <v>171</v>
      </c>
      <c r="B184" s="30">
        <v>45950</v>
      </c>
      <c r="C184" s="87">
        <v>1815</v>
      </c>
      <c r="D184" s="33" t="s">
        <v>60</v>
      </c>
      <c r="E184" s="108" t="s">
        <v>200</v>
      </c>
      <c r="F184" s="128"/>
      <c r="G184" s="82"/>
    </row>
    <row r="185" spans="1:7" s="4" customFormat="1" x14ac:dyDescent="0.25">
      <c r="A185" s="29">
        <v>172</v>
      </c>
      <c r="B185" s="30">
        <v>45950</v>
      </c>
      <c r="C185" s="87">
        <v>520.29999999999995</v>
      </c>
      <c r="D185" s="33" t="s">
        <v>287</v>
      </c>
      <c r="E185" s="108" t="s">
        <v>201</v>
      </c>
      <c r="F185" s="128"/>
      <c r="G185" s="82"/>
    </row>
    <row r="186" spans="1:7" s="4" customFormat="1" x14ac:dyDescent="0.25">
      <c r="A186" s="29">
        <v>173</v>
      </c>
      <c r="B186" s="30">
        <v>45950</v>
      </c>
      <c r="C186" s="87">
        <v>995.73</v>
      </c>
      <c r="D186" s="33" t="s">
        <v>268</v>
      </c>
      <c r="E186" s="108" t="s">
        <v>179</v>
      </c>
      <c r="F186" s="128"/>
      <c r="G186" s="82"/>
    </row>
    <row r="187" spans="1:7" s="4" customFormat="1" x14ac:dyDescent="0.25">
      <c r="A187" s="29">
        <v>174</v>
      </c>
      <c r="B187" s="30">
        <v>45951</v>
      </c>
      <c r="C187" s="87">
        <v>191.46</v>
      </c>
      <c r="D187" s="33" t="s">
        <v>288</v>
      </c>
      <c r="E187" s="108" t="s">
        <v>121</v>
      </c>
      <c r="F187" s="128"/>
      <c r="G187" s="82"/>
    </row>
    <row r="188" spans="1:7" s="4" customFormat="1" x14ac:dyDescent="0.25">
      <c r="A188" s="29">
        <v>175</v>
      </c>
      <c r="B188" s="30">
        <v>45951</v>
      </c>
      <c r="C188" s="87">
        <v>1837.5</v>
      </c>
      <c r="D188" s="33" t="s">
        <v>289</v>
      </c>
      <c r="E188" s="108" t="s">
        <v>77</v>
      </c>
      <c r="F188" s="128"/>
      <c r="G188" s="82"/>
    </row>
    <row r="189" spans="1:7" s="4" customFormat="1" x14ac:dyDescent="0.25">
      <c r="A189" s="29">
        <v>176</v>
      </c>
      <c r="B189" s="30">
        <v>45951</v>
      </c>
      <c r="C189" s="87">
        <v>3804.24</v>
      </c>
      <c r="D189" s="33" t="s">
        <v>290</v>
      </c>
      <c r="E189" s="108" t="s">
        <v>16</v>
      </c>
      <c r="F189" s="128"/>
      <c r="G189" s="82"/>
    </row>
    <row r="190" spans="1:7" s="4" customFormat="1" x14ac:dyDescent="0.25">
      <c r="A190" s="29">
        <v>177</v>
      </c>
      <c r="B190" s="30">
        <v>45951</v>
      </c>
      <c r="C190" s="87">
        <v>156</v>
      </c>
      <c r="D190" s="33" t="s">
        <v>291</v>
      </c>
      <c r="E190" s="108" t="s">
        <v>202</v>
      </c>
      <c r="F190" s="128"/>
      <c r="G190" s="82"/>
    </row>
    <row r="191" spans="1:7" s="4" customFormat="1" x14ac:dyDescent="0.25">
      <c r="A191" s="29">
        <v>178</v>
      </c>
      <c r="B191" s="30">
        <v>45951</v>
      </c>
      <c r="C191" s="87">
        <v>22052.25</v>
      </c>
      <c r="D191" s="33" t="s">
        <v>292</v>
      </c>
      <c r="E191" s="108" t="s">
        <v>120</v>
      </c>
      <c r="F191" s="128"/>
      <c r="G191" s="82"/>
    </row>
    <row r="192" spans="1:7" s="4" customFormat="1" x14ac:dyDescent="0.25">
      <c r="A192" s="29">
        <v>179</v>
      </c>
      <c r="B192" s="30">
        <v>45951</v>
      </c>
      <c r="C192" s="87">
        <v>1785</v>
      </c>
      <c r="D192" s="33" t="s">
        <v>136</v>
      </c>
      <c r="E192" s="108" t="s">
        <v>122</v>
      </c>
      <c r="F192" s="128"/>
      <c r="G192" s="82"/>
    </row>
    <row r="193" spans="1:7" s="4" customFormat="1" x14ac:dyDescent="0.25">
      <c r="A193" s="29">
        <v>180</v>
      </c>
      <c r="B193" s="30">
        <v>45951</v>
      </c>
      <c r="C193" s="87">
        <v>9630.99</v>
      </c>
      <c r="D193" s="33" t="s">
        <v>64</v>
      </c>
      <c r="E193" s="108" t="s">
        <v>203</v>
      </c>
      <c r="F193" s="128"/>
      <c r="G193" s="82"/>
    </row>
    <row r="194" spans="1:7" s="4" customFormat="1" x14ac:dyDescent="0.25">
      <c r="A194" s="29">
        <v>181</v>
      </c>
      <c r="B194" s="30">
        <v>45951</v>
      </c>
      <c r="C194" s="87">
        <v>34676.35</v>
      </c>
      <c r="D194" s="33" t="s">
        <v>23</v>
      </c>
      <c r="E194" s="108" t="s">
        <v>204</v>
      </c>
      <c r="F194" s="128"/>
      <c r="G194" s="82"/>
    </row>
    <row r="195" spans="1:7" s="4" customFormat="1" x14ac:dyDescent="0.25">
      <c r="A195" s="29">
        <v>182</v>
      </c>
      <c r="B195" s="30">
        <v>45951</v>
      </c>
      <c r="C195" s="87">
        <f>622156.29+39498.53-0.7+77.95-535.72</f>
        <v>661196.35000000009</v>
      </c>
      <c r="D195" s="33" t="s">
        <v>332</v>
      </c>
      <c r="E195" s="108" t="s">
        <v>407</v>
      </c>
      <c r="F195" s="128"/>
      <c r="G195" s="82"/>
    </row>
    <row r="196" spans="1:7" s="4" customFormat="1" x14ac:dyDescent="0.25">
      <c r="A196" s="29">
        <v>183</v>
      </c>
      <c r="B196" s="30">
        <v>45951</v>
      </c>
      <c r="C196" s="87">
        <v>847</v>
      </c>
      <c r="D196" s="33" t="s">
        <v>103</v>
      </c>
      <c r="E196" s="108" t="s">
        <v>205</v>
      </c>
      <c r="F196" s="128"/>
      <c r="G196" s="82"/>
    </row>
    <row r="197" spans="1:7" s="4" customFormat="1" x14ac:dyDescent="0.25">
      <c r="A197" s="29">
        <v>184</v>
      </c>
      <c r="B197" s="30">
        <v>45951</v>
      </c>
      <c r="C197" s="87">
        <v>1686.5</v>
      </c>
      <c r="D197" s="33" t="s">
        <v>13</v>
      </c>
      <c r="E197" s="108" t="s">
        <v>206</v>
      </c>
      <c r="F197" s="128"/>
      <c r="G197" s="82"/>
    </row>
    <row r="198" spans="1:7" s="4" customFormat="1" x14ac:dyDescent="0.25">
      <c r="A198" s="29">
        <v>185</v>
      </c>
      <c r="B198" s="30">
        <v>45951</v>
      </c>
      <c r="C198" s="87">
        <f>24079+108609.6+27152.4+15923.6+120564.4</f>
        <v>296329</v>
      </c>
      <c r="D198" s="33" t="s">
        <v>63</v>
      </c>
      <c r="E198" s="108" t="s">
        <v>70</v>
      </c>
      <c r="F198" s="128"/>
      <c r="G198" s="82"/>
    </row>
    <row r="199" spans="1:7" s="4" customFormat="1" x14ac:dyDescent="0.25">
      <c r="A199" s="29">
        <v>186</v>
      </c>
      <c r="B199" s="30">
        <v>45951</v>
      </c>
      <c r="C199" s="87">
        <v>69.16</v>
      </c>
      <c r="D199" s="79" t="s">
        <v>374</v>
      </c>
      <c r="E199" s="124" t="s">
        <v>367</v>
      </c>
      <c r="F199" s="128" t="s">
        <v>336</v>
      </c>
      <c r="G199" s="82"/>
    </row>
    <row r="200" spans="1:7" s="4" customFormat="1" x14ac:dyDescent="0.25">
      <c r="A200" s="29">
        <v>187</v>
      </c>
      <c r="B200" s="30">
        <v>45951</v>
      </c>
      <c r="C200" s="87">
        <v>197.11</v>
      </c>
      <c r="D200" s="79" t="s">
        <v>356</v>
      </c>
      <c r="E200" s="124" t="s">
        <v>369</v>
      </c>
      <c r="F200" s="128" t="s">
        <v>336</v>
      </c>
      <c r="G200" s="82"/>
    </row>
    <row r="201" spans="1:7" s="4" customFormat="1" x14ac:dyDescent="0.25">
      <c r="A201" s="29">
        <v>188</v>
      </c>
      <c r="B201" s="30">
        <v>45951</v>
      </c>
      <c r="C201" s="87">
        <v>1199.9000000000001</v>
      </c>
      <c r="D201" s="79" t="s">
        <v>375</v>
      </c>
      <c r="E201" s="124" t="s">
        <v>376</v>
      </c>
      <c r="F201" s="128" t="s">
        <v>336</v>
      </c>
      <c r="G201" s="82"/>
    </row>
    <row r="202" spans="1:7" s="4" customFormat="1" x14ac:dyDescent="0.25">
      <c r="A202" s="29">
        <v>189</v>
      </c>
      <c r="B202" s="30">
        <v>45952</v>
      </c>
      <c r="C202" s="87">
        <v>109.9</v>
      </c>
      <c r="D202" s="79" t="s">
        <v>375</v>
      </c>
      <c r="E202" s="124" t="s">
        <v>377</v>
      </c>
      <c r="F202" s="128" t="s">
        <v>336</v>
      </c>
      <c r="G202" s="82"/>
    </row>
    <row r="203" spans="1:7" s="4" customFormat="1" x14ac:dyDescent="0.25">
      <c r="A203" s="29">
        <v>190</v>
      </c>
      <c r="B203" s="30">
        <v>45952</v>
      </c>
      <c r="C203" s="87">
        <f>229900</f>
        <v>229900</v>
      </c>
      <c r="D203" s="33" t="s">
        <v>63</v>
      </c>
      <c r="E203" s="108" t="s">
        <v>70</v>
      </c>
      <c r="F203" s="128"/>
      <c r="G203" s="82"/>
    </row>
    <row r="204" spans="1:7" s="4" customFormat="1" x14ac:dyDescent="0.25">
      <c r="A204" s="29">
        <v>191</v>
      </c>
      <c r="B204" s="30">
        <v>45952</v>
      </c>
      <c r="C204" s="87">
        <v>56081.23</v>
      </c>
      <c r="D204" s="33" t="s">
        <v>293</v>
      </c>
      <c r="E204" s="108" t="s">
        <v>207</v>
      </c>
      <c r="F204" s="128"/>
      <c r="G204" s="82"/>
    </row>
    <row r="205" spans="1:7" s="4" customFormat="1" x14ac:dyDescent="0.25">
      <c r="A205" s="29">
        <v>192</v>
      </c>
      <c r="B205" s="30">
        <v>45952</v>
      </c>
      <c r="C205" s="87">
        <v>16445.439999999999</v>
      </c>
      <c r="D205" s="33" t="s">
        <v>69</v>
      </c>
      <c r="E205" s="108" t="s">
        <v>78</v>
      </c>
      <c r="F205" s="128"/>
      <c r="G205" s="82"/>
    </row>
    <row r="206" spans="1:7" s="4" customFormat="1" x14ac:dyDescent="0.25">
      <c r="A206" s="29">
        <v>193</v>
      </c>
      <c r="B206" s="30">
        <v>45952</v>
      </c>
      <c r="C206" s="87">
        <v>2500</v>
      </c>
      <c r="D206" s="33" t="s">
        <v>135</v>
      </c>
      <c r="E206" s="108" t="s">
        <v>208</v>
      </c>
      <c r="F206" s="128"/>
      <c r="G206" s="82"/>
    </row>
    <row r="207" spans="1:7" s="4" customFormat="1" x14ac:dyDescent="0.25">
      <c r="A207" s="29">
        <v>194</v>
      </c>
      <c r="B207" s="30">
        <v>45952</v>
      </c>
      <c r="C207" s="87">
        <v>61.69</v>
      </c>
      <c r="D207" s="33" t="s">
        <v>408</v>
      </c>
      <c r="E207" s="108" t="s">
        <v>123</v>
      </c>
      <c r="F207" s="128"/>
      <c r="G207" s="82"/>
    </row>
    <row r="208" spans="1:7" s="4" customFormat="1" x14ac:dyDescent="0.25">
      <c r="A208" s="29">
        <v>195</v>
      </c>
      <c r="B208" s="30">
        <v>45952</v>
      </c>
      <c r="C208" s="87">
        <v>45054.36</v>
      </c>
      <c r="D208" s="33" t="s">
        <v>98</v>
      </c>
      <c r="E208" s="108" t="s">
        <v>209</v>
      </c>
      <c r="F208" s="128"/>
      <c r="G208" s="82"/>
    </row>
    <row r="209" spans="1:7" s="4" customFormat="1" x14ac:dyDescent="0.25">
      <c r="A209" s="29">
        <v>196</v>
      </c>
      <c r="B209" s="30">
        <v>45952</v>
      </c>
      <c r="C209" s="87">
        <v>3202</v>
      </c>
      <c r="D209" s="33" t="s">
        <v>112</v>
      </c>
      <c r="E209" s="108" t="s">
        <v>210</v>
      </c>
      <c r="F209" s="128"/>
      <c r="G209" s="82"/>
    </row>
    <row r="210" spans="1:7" s="4" customFormat="1" x14ac:dyDescent="0.25">
      <c r="A210" s="29">
        <v>197</v>
      </c>
      <c r="B210" s="30">
        <v>45952</v>
      </c>
      <c r="C210" s="87">
        <v>4917.9799999999996</v>
      </c>
      <c r="D210" s="33" t="s">
        <v>294</v>
      </c>
      <c r="E210" s="108" t="s">
        <v>16</v>
      </c>
      <c r="F210" s="128"/>
      <c r="G210" s="82"/>
    </row>
    <row r="211" spans="1:7" s="4" customFormat="1" x14ac:dyDescent="0.25">
      <c r="A211" s="29">
        <v>198</v>
      </c>
      <c r="B211" s="30">
        <v>45952</v>
      </c>
      <c r="C211" s="87">
        <v>833.27</v>
      </c>
      <c r="D211" s="33" t="s">
        <v>99</v>
      </c>
      <c r="E211" s="108" t="s">
        <v>401</v>
      </c>
      <c r="F211" s="128"/>
      <c r="G211" s="82"/>
    </row>
    <row r="212" spans="1:7" s="4" customFormat="1" x14ac:dyDescent="0.25">
      <c r="A212" s="29">
        <v>199</v>
      </c>
      <c r="B212" s="30">
        <v>45952</v>
      </c>
      <c r="C212" s="87">
        <v>27</v>
      </c>
      <c r="D212" s="33" t="s">
        <v>408</v>
      </c>
      <c r="E212" s="108" t="s">
        <v>211</v>
      </c>
      <c r="F212" s="128"/>
      <c r="G212" s="82"/>
    </row>
    <row r="213" spans="1:7" s="4" customFormat="1" x14ac:dyDescent="0.25">
      <c r="A213" s="29">
        <v>200</v>
      </c>
      <c r="B213" s="30">
        <v>45953</v>
      </c>
      <c r="C213" s="87">
        <v>17504</v>
      </c>
      <c r="D213" s="33" t="s">
        <v>295</v>
      </c>
      <c r="E213" s="108" t="s">
        <v>212</v>
      </c>
      <c r="F213" s="128"/>
      <c r="G213" s="82"/>
    </row>
    <row r="214" spans="1:7" s="4" customFormat="1" x14ac:dyDescent="0.25">
      <c r="A214" s="29">
        <v>201</v>
      </c>
      <c r="B214" s="30">
        <v>45953</v>
      </c>
      <c r="C214" s="32">
        <v>12033.69</v>
      </c>
      <c r="D214" s="33" t="s">
        <v>69</v>
      </c>
      <c r="E214" s="108" t="s">
        <v>139</v>
      </c>
      <c r="F214" s="127"/>
    </row>
    <row r="215" spans="1:7" s="4" customFormat="1" x14ac:dyDescent="0.25">
      <c r="A215" s="29">
        <v>202</v>
      </c>
      <c r="B215" s="30">
        <v>45953</v>
      </c>
      <c r="C215" s="87">
        <v>357.19</v>
      </c>
      <c r="D215" s="33" t="s">
        <v>296</v>
      </c>
      <c r="E215" s="108" t="s">
        <v>17</v>
      </c>
      <c r="F215" s="128"/>
    </row>
    <row r="216" spans="1:7" s="4" customFormat="1" x14ac:dyDescent="0.25">
      <c r="A216" s="29">
        <v>203</v>
      </c>
      <c r="B216" s="30">
        <v>45953</v>
      </c>
      <c r="C216" s="87">
        <v>2877.43</v>
      </c>
      <c r="D216" s="33" t="s">
        <v>297</v>
      </c>
      <c r="E216" s="108" t="s">
        <v>213</v>
      </c>
      <c r="F216" s="128"/>
    </row>
    <row r="217" spans="1:7" s="4" customFormat="1" x14ac:dyDescent="0.25">
      <c r="A217" s="29">
        <v>204</v>
      </c>
      <c r="B217" s="30">
        <v>45953</v>
      </c>
      <c r="C217" s="87">
        <v>248342</v>
      </c>
      <c r="D217" s="33" t="s">
        <v>295</v>
      </c>
      <c r="E217" s="108" t="s">
        <v>214</v>
      </c>
      <c r="F217" s="128"/>
    </row>
    <row r="218" spans="1:7" s="4" customFormat="1" x14ac:dyDescent="0.25">
      <c r="A218" s="29">
        <v>205</v>
      </c>
      <c r="B218" s="30">
        <v>45953</v>
      </c>
      <c r="C218" s="87">
        <f>110745.25+131478.6+21550.1</f>
        <v>263773.95</v>
      </c>
      <c r="D218" s="33" t="s">
        <v>63</v>
      </c>
      <c r="E218" s="108" t="s">
        <v>70</v>
      </c>
      <c r="F218" s="128"/>
    </row>
    <row r="219" spans="1:7" s="4" customFormat="1" x14ac:dyDescent="0.25">
      <c r="A219" s="29">
        <v>206</v>
      </c>
      <c r="B219" s="30">
        <v>45954</v>
      </c>
      <c r="C219" s="87">
        <f>82764</f>
        <v>82764</v>
      </c>
      <c r="D219" s="33" t="s">
        <v>63</v>
      </c>
      <c r="E219" s="108" t="s">
        <v>70</v>
      </c>
      <c r="F219" s="128"/>
    </row>
    <row r="220" spans="1:7" s="4" customFormat="1" x14ac:dyDescent="0.25">
      <c r="A220" s="29">
        <v>207</v>
      </c>
      <c r="B220" s="30">
        <v>45954</v>
      </c>
      <c r="C220" s="87">
        <v>250</v>
      </c>
      <c r="D220" s="33" t="s">
        <v>298</v>
      </c>
      <c r="E220" s="108" t="s">
        <v>20</v>
      </c>
      <c r="F220" s="128"/>
    </row>
    <row r="221" spans="1:7" s="4" customFormat="1" x14ac:dyDescent="0.25">
      <c r="A221" s="29">
        <v>208</v>
      </c>
      <c r="B221" s="30">
        <v>45954</v>
      </c>
      <c r="C221" s="87">
        <f>199.65+399.3+66.55</f>
        <v>665.5</v>
      </c>
      <c r="D221" s="33" t="s">
        <v>86</v>
      </c>
      <c r="E221" s="108" t="s">
        <v>90</v>
      </c>
      <c r="F221" s="128"/>
    </row>
    <row r="222" spans="1:7" s="4" customFormat="1" x14ac:dyDescent="0.25">
      <c r="A222" s="29">
        <v>209</v>
      </c>
      <c r="B222" s="30">
        <v>45954</v>
      </c>
      <c r="C222" s="87">
        <v>336.23</v>
      </c>
      <c r="D222" s="33" t="s">
        <v>109</v>
      </c>
      <c r="E222" s="108" t="s">
        <v>215</v>
      </c>
      <c r="F222" s="128"/>
    </row>
    <row r="223" spans="1:7" s="4" customFormat="1" x14ac:dyDescent="0.25">
      <c r="A223" s="29">
        <v>210</v>
      </c>
      <c r="B223" s="30">
        <v>45954</v>
      </c>
      <c r="C223" s="87">
        <v>6413</v>
      </c>
      <c r="D223" s="33" t="s">
        <v>108</v>
      </c>
      <c r="E223" s="108" t="s">
        <v>17</v>
      </c>
      <c r="F223" s="128"/>
    </row>
    <row r="224" spans="1:7" s="4" customFormat="1" x14ac:dyDescent="0.25">
      <c r="A224" s="29">
        <v>211</v>
      </c>
      <c r="B224" s="30">
        <v>45954</v>
      </c>
      <c r="C224" s="32">
        <f>190.5-33</f>
        <v>157.5</v>
      </c>
      <c r="D224" s="33" t="s">
        <v>281</v>
      </c>
      <c r="E224" s="108" t="s">
        <v>16</v>
      </c>
      <c r="F224" s="127"/>
    </row>
    <row r="225" spans="1:6" s="4" customFormat="1" x14ac:dyDescent="0.25">
      <c r="A225" s="29">
        <v>212</v>
      </c>
      <c r="B225" s="30">
        <v>45954</v>
      </c>
      <c r="C225" s="32">
        <v>3565</v>
      </c>
      <c r="D225" s="33" t="s">
        <v>76</v>
      </c>
      <c r="E225" s="108" t="s">
        <v>16</v>
      </c>
      <c r="F225" s="127"/>
    </row>
    <row r="226" spans="1:6" s="4" customFormat="1" x14ac:dyDescent="0.25">
      <c r="A226" s="29">
        <v>213</v>
      </c>
      <c r="B226" s="30">
        <v>45954</v>
      </c>
      <c r="C226" s="32">
        <f>723.1+1446.19+361.55+361.55</f>
        <v>2892.3900000000003</v>
      </c>
      <c r="D226" s="33" t="s">
        <v>14</v>
      </c>
      <c r="E226" s="108" t="s">
        <v>73</v>
      </c>
      <c r="F226" s="127"/>
    </row>
    <row r="227" spans="1:6" s="4" customFormat="1" x14ac:dyDescent="0.25">
      <c r="A227" s="29">
        <v>214</v>
      </c>
      <c r="B227" s="30">
        <v>45954</v>
      </c>
      <c r="C227" s="32">
        <v>2148.64</v>
      </c>
      <c r="D227" s="33" t="s">
        <v>130</v>
      </c>
      <c r="E227" s="108" t="s">
        <v>16</v>
      </c>
      <c r="F227" s="127"/>
    </row>
    <row r="228" spans="1:6" s="4" customFormat="1" x14ac:dyDescent="0.25">
      <c r="A228" s="29">
        <v>215</v>
      </c>
      <c r="B228" s="30">
        <v>45954</v>
      </c>
      <c r="C228" s="78">
        <f>26575.23+5111.04+6842.31</f>
        <v>38528.58</v>
      </c>
      <c r="D228" s="33" t="s">
        <v>71</v>
      </c>
      <c r="E228" s="108" t="s">
        <v>216</v>
      </c>
      <c r="F228" s="128"/>
    </row>
    <row r="229" spans="1:6" s="4" customFormat="1" x14ac:dyDescent="0.25">
      <c r="A229" s="29">
        <v>216</v>
      </c>
      <c r="B229" s="30">
        <v>45954</v>
      </c>
      <c r="C229" s="78">
        <v>1152</v>
      </c>
      <c r="D229" s="33" t="s">
        <v>299</v>
      </c>
      <c r="E229" s="108" t="s">
        <v>77</v>
      </c>
      <c r="F229" s="128"/>
    </row>
    <row r="230" spans="1:6" s="4" customFormat="1" x14ac:dyDescent="0.25">
      <c r="A230" s="29">
        <v>217</v>
      </c>
      <c r="B230" s="30">
        <v>45954</v>
      </c>
      <c r="C230" s="78">
        <v>25737.919999999998</v>
      </c>
      <c r="D230" s="33" t="s">
        <v>300</v>
      </c>
      <c r="E230" s="108" t="s">
        <v>77</v>
      </c>
      <c r="F230" s="128"/>
    </row>
    <row r="231" spans="1:6" s="4" customFormat="1" x14ac:dyDescent="0.25">
      <c r="A231" s="29">
        <v>218</v>
      </c>
      <c r="B231" s="30">
        <v>45954</v>
      </c>
      <c r="C231" s="87">
        <v>21608.74</v>
      </c>
      <c r="D231" s="34" t="s">
        <v>80</v>
      </c>
      <c r="E231" s="125" t="s">
        <v>17</v>
      </c>
      <c r="F231" s="128"/>
    </row>
    <row r="232" spans="1:6" s="4" customFormat="1" x14ac:dyDescent="0.25">
      <c r="A232" s="29">
        <v>219</v>
      </c>
      <c r="B232" s="30">
        <v>45954</v>
      </c>
      <c r="C232" s="87">
        <v>1187656.3799999999</v>
      </c>
      <c r="D232" s="33" t="s">
        <v>23</v>
      </c>
      <c r="E232" s="108" t="s">
        <v>217</v>
      </c>
      <c r="F232" s="128"/>
    </row>
    <row r="233" spans="1:6" s="4" customFormat="1" x14ac:dyDescent="0.25">
      <c r="A233" s="29">
        <v>220</v>
      </c>
      <c r="B233" s="30">
        <v>45954</v>
      </c>
      <c r="C233" s="87">
        <v>5302.62</v>
      </c>
      <c r="D233" s="33" t="s">
        <v>137</v>
      </c>
      <c r="E233" s="108" t="s">
        <v>113</v>
      </c>
      <c r="F233" s="128"/>
    </row>
    <row r="234" spans="1:6" s="4" customFormat="1" x14ac:dyDescent="0.25">
      <c r="A234" s="29">
        <v>221</v>
      </c>
      <c r="B234" s="30">
        <v>45954</v>
      </c>
      <c r="C234" s="87">
        <v>507.84</v>
      </c>
      <c r="D234" s="79" t="s">
        <v>351</v>
      </c>
      <c r="E234" s="124" t="s">
        <v>378</v>
      </c>
      <c r="F234" s="128" t="s">
        <v>336</v>
      </c>
    </row>
    <row r="235" spans="1:6" s="4" customFormat="1" x14ac:dyDescent="0.25">
      <c r="A235" s="29">
        <v>222</v>
      </c>
      <c r="B235" s="30">
        <v>45954</v>
      </c>
      <c r="C235" s="87">
        <v>128</v>
      </c>
      <c r="D235" s="79" t="s">
        <v>363</v>
      </c>
      <c r="E235" s="124" t="s">
        <v>143</v>
      </c>
      <c r="F235" s="128" t="s">
        <v>336</v>
      </c>
    </row>
    <row r="236" spans="1:6" s="4" customFormat="1" x14ac:dyDescent="0.25">
      <c r="A236" s="29">
        <v>223</v>
      </c>
      <c r="B236" s="30">
        <v>45954</v>
      </c>
      <c r="C236" s="87">
        <v>295</v>
      </c>
      <c r="D236" s="79" t="s">
        <v>379</v>
      </c>
      <c r="E236" s="124" t="s">
        <v>398</v>
      </c>
      <c r="F236" s="128" t="s">
        <v>336</v>
      </c>
    </row>
    <row r="237" spans="1:6" s="4" customFormat="1" x14ac:dyDescent="0.25">
      <c r="A237" s="29">
        <v>224</v>
      </c>
      <c r="B237" s="30">
        <v>45954</v>
      </c>
      <c r="C237" s="87">
        <v>14.63</v>
      </c>
      <c r="D237" s="79" t="s">
        <v>356</v>
      </c>
      <c r="E237" s="124" t="s">
        <v>16</v>
      </c>
      <c r="F237" s="128" t="s">
        <v>336</v>
      </c>
    </row>
    <row r="238" spans="1:6" s="4" customFormat="1" x14ac:dyDescent="0.25">
      <c r="A238" s="29">
        <v>225</v>
      </c>
      <c r="B238" s="30">
        <v>45954</v>
      </c>
      <c r="C238" s="87">
        <v>44</v>
      </c>
      <c r="D238" s="79" t="s">
        <v>380</v>
      </c>
      <c r="E238" s="124" t="s">
        <v>381</v>
      </c>
      <c r="F238" s="128" t="s">
        <v>336</v>
      </c>
    </row>
    <row r="239" spans="1:6" s="4" customFormat="1" x14ac:dyDescent="0.25">
      <c r="A239" s="29">
        <v>226</v>
      </c>
      <c r="B239" s="30">
        <v>45954</v>
      </c>
      <c r="C239" s="87">
        <v>388.99</v>
      </c>
      <c r="D239" s="79" t="s">
        <v>382</v>
      </c>
      <c r="E239" s="124" t="s">
        <v>400</v>
      </c>
      <c r="F239" s="128" t="s">
        <v>336</v>
      </c>
    </row>
    <row r="240" spans="1:6" s="4" customFormat="1" x14ac:dyDescent="0.25">
      <c r="A240" s="29">
        <v>227</v>
      </c>
      <c r="B240" s="30">
        <v>45955</v>
      </c>
      <c r="C240" s="87">
        <v>418.5</v>
      </c>
      <c r="D240" s="87" t="s">
        <v>383</v>
      </c>
      <c r="E240" s="124" t="s">
        <v>384</v>
      </c>
      <c r="F240" s="128" t="s">
        <v>336</v>
      </c>
    </row>
    <row r="241" spans="1:6" s="4" customFormat="1" x14ac:dyDescent="0.25">
      <c r="A241" s="29">
        <v>228</v>
      </c>
      <c r="B241" s="30">
        <v>45955</v>
      </c>
      <c r="C241" s="87">
        <v>146.63</v>
      </c>
      <c r="D241" s="79" t="s">
        <v>385</v>
      </c>
      <c r="E241" s="124" t="s">
        <v>16</v>
      </c>
      <c r="F241" s="128" t="s">
        <v>336</v>
      </c>
    </row>
    <row r="242" spans="1:6" s="4" customFormat="1" x14ac:dyDescent="0.25">
      <c r="A242" s="29">
        <v>229</v>
      </c>
      <c r="B242" s="30">
        <v>45957</v>
      </c>
      <c r="C242" s="87">
        <v>112</v>
      </c>
      <c r="D242" s="79" t="s">
        <v>386</v>
      </c>
      <c r="E242" s="124" t="s">
        <v>387</v>
      </c>
      <c r="F242" s="128" t="s">
        <v>336</v>
      </c>
    </row>
    <row r="243" spans="1:6" s="4" customFormat="1" x14ac:dyDescent="0.25">
      <c r="A243" s="29">
        <v>230</v>
      </c>
      <c r="B243" s="30">
        <v>45957</v>
      </c>
      <c r="C243" s="87">
        <v>500</v>
      </c>
      <c r="D243" s="79" t="s">
        <v>388</v>
      </c>
      <c r="E243" s="124" t="s">
        <v>389</v>
      </c>
      <c r="F243" s="128" t="s">
        <v>336</v>
      </c>
    </row>
    <row r="244" spans="1:6" s="4" customFormat="1" x14ac:dyDescent="0.25">
      <c r="A244" s="29">
        <v>231</v>
      </c>
      <c r="B244" s="30">
        <v>45957</v>
      </c>
      <c r="C244" s="87">
        <v>4164.84</v>
      </c>
      <c r="D244" s="33" t="s">
        <v>24</v>
      </c>
      <c r="E244" s="108" t="s">
        <v>67</v>
      </c>
      <c r="F244" s="128"/>
    </row>
    <row r="245" spans="1:6" s="4" customFormat="1" x14ac:dyDescent="0.25">
      <c r="A245" s="29">
        <v>232</v>
      </c>
      <c r="B245" s="30">
        <v>45957</v>
      </c>
      <c r="C245" s="87">
        <v>105506.35</v>
      </c>
      <c r="D245" s="33" t="s">
        <v>240</v>
      </c>
      <c r="E245" s="108" t="s">
        <v>409</v>
      </c>
      <c r="F245" s="128"/>
    </row>
    <row r="246" spans="1:6" s="4" customFormat="1" x14ac:dyDescent="0.25">
      <c r="A246" s="29">
        <v>233</v>
      </c>
      <c r="B246" s="30">
        <v>45957</v>
      </c>
      <c r="C246" s="87">
        <f>49130.17+76871.64+21714.31</f>
        <v>147716.12</v>
      </c>
      <c r="D246" s="33" t="s">
        <v>240</v>
      </c>
      <c r="E246" s="108" t="s">
        <v>139</v>
      </c>
      <c r="F246" s="128"/>
    </row>
    <row r="247" spans="1:6" s="4" customFormat="1" x14ac:dyDescent="0.25">
      <c r="A247" s="29">
        <v>234</v>
      </c>
      <c r="B247" s="30">
        <v>45957</v>
      </c>
      <c r="C247" s="87">
        <v>94.38</v>
      </c>
      <c r="D247" s="33" t="s">
        <v>296</v>
      </c>
      <c r="E247" s="108" t="s">
        <v>218</v>
      </c>
      <c r="F247" s="128"/>
    </row>
    <row r="248" spans="1:6" s="4" customFormat="1" x14ac:dyDescent="0.25">
      <c r="A248" s="29">
        <v>235</v>
      </c>
      <c r="B248" s="30">
        <v>45957</v>
      </c>
      <c r="C248" s="87">
        <v>6050</v>
      </c>
      <c r="D248" s="33" t="s">
        <v>301</v>
      </c>
      <c r="E248" s="108" t="s">
        <v>17</v>
      </c>
      <c r="F248" s="128"/>
    </row>
    <row r="249" spans="1:6" s="4" customFormat="1" x14ac:dyDescent="0.25">
      <c r="A249" s="29">
        <v>236</v>
      </c>
      <c r="B249" s="30">
        <v>45957</v>
      </c>
      <c r="C249" s="87">
        <f>12311.08+77228.25+43025.18+64614+84162.76+83727.16+107690+41140+63525+78771+21175</f>
        <v>677369.43</v>
      </c>
      <c r="D249" s="33" t="s">
        <v>63</v>
      </c>
      <c r="E249" s="108" t="s">
        <v>70</v>
      </c>
      <c r="F249" s="128"/>
    </row>
    <row r="250" spans="1:6" s="4" customFormat="1" x14ac:dyDescent="0.25">
      <c r="A250" s="29">
        <v>237</v>
      </c>
      <c r="B250" s="30">
        <v>45958</v>
      </c>
      <c r="C250" s="87">
        <f>31036.5+8373.68+418.78+62436+211725.8</f>
        <v>313990.76</v>
      </c>
      <c r="D250" s="33" t="s">
        <v>63</v>
      </c>
      <c r="E250" s="108" t="s">
        <v>70</v>
      </c>
      <c r="F250" s="128"/>
    </row>
    <row r="251" spans="1:6" s="4" customFormat="1" x14ac:dyDescent="0.25">
      <c r="A251" s="29">
        <v>238</v>
      </c>
      <c r="B251" s="30">
        <v>45958</v>
      </c>
      <c r="C251" s="87">
        <v>18035.43</v>
      </c>
      <c r="D251" s="33" t="s">
        <v>15</v>
      </c>
      <c r="E251" s="124" t="s">
        <v>219</v>
      </c>
      <c r="F251" s="128"/>
    </row>
    <row r="252" spans="1:6" s="4" customFormat="1" x14ac:dyDescent="0.25">
      <c r="A252" s="29">
        <v>239</v>
      </c>
      <c r="B252" s="30">
        <v>45958</v>
      </c>
      <c r="C252" s="87">
        <v>7733.69</v>
      </c>
      <c r="D252" s="33" t="s">
        <v>270</v>
      </c>
      <c r="E252" s="108" t="s">
        <v>405</v>
      </c>
      <c r="F252" s="128"/>
    </row>
    <row r="253" spans="1:6" s="4" customFormat="1" x14ac:dyDescent="0.25">
      <c r="A253" s="29">
        <v>240</v>
      </c>
      <c r="B253" s="30">
        <v>45958</v>
      </c>
      <c r="C253" s="87">
        <v>200</v>
      </c>
      <c r="D253" s="33" t="s">
        <v>81</v>
      </c>
      <c r="E253" s="108" t="s">
        <v>17</v>
      </c>
      <c r="F253" s="128"/>
    </row>
    <row r="254" spans="1:6" s="4" customFormat="1" x14ac:dyDescent="0.25">
      <c r="A254" s="29">
        <v>241</v>
      </c>
      <c r="B254" s="30">
        <v>45958</v>
      </c>
      <c r="C254" s="87">
        <v>5808</v>
      </c>
      <c r="D254" s="33" t="s">
        <v>108</v>
      </c>
      <c r="E254" s="108" t="s">
        <v>17</v>
      </c>
      <c r="F254" s="128"/>
    </row>
    <row r="255" spans="1:6" s="4" customFormat="1" x14ac:dyDescent="0.25">
      <c r="A255" s="29">
        <v>242</v>
      </c>
      <c r="B255" s="30">
        <v>45958</v>
      </c>
      <c r="C255" s="87">
        <v>3570.26</v>
      </c>
      <c r="D255" s="33" t="s">
        <v>62</v>
      </c>
      <c r="E255" s="108" t="s">
        <v>16</v>
      </c>
      <c r="F255" s="128"/>
    </row>
    <row r="256" spans="1:6" s="4" customFormat="1" x14ac:dyDescent="0.25">
      <c r="A256" s="29">
        <v>243</v>
      </c>
      <c r="B256" s="30">
        <v>45958</v>
      </c>
      <c r="C256" s="87">
        <f>3955+980</f>
        <v>4935</v>
      </c>
      <c r="D256" s="33" t="s">
        <v>91</v>
      </c>
      <c r="E256" s="108" t="s">
        <v>16</v>
      </c>
      <c r="F256" s="128"/>
    </row>
    <row r="257" spans="1:6" s="4" customFormat="1" x14ac:dyDescent="0.25">
      <c r="A257" s="29">
        <v>244</v>
      </c>
      <c r="B257" s="30">
        <v>45958</v>
      </c>
      <c r="C257" s="87">
        <v>6388.8</v>
      </c>
      <c r="D257" s="33" t="s">
        <v>302</v>
      </c>
      <c r="E257" s="108" t="s">
        <v>220</v>
      </c>
      <c r="F257" s="128"/>
    </row>
    <row r="258" spans="1:6" s="4" customFormat="1" x14ac:dyDescent="0.25">
      <c r="A258" s="29">
        <v>245</v>
      </c>
      <c r="B258" s="30">
        <v>45958</v>
      </c>
      <c r="C258" s="78">
        <f>-212.41+876.27</f>
        <v>663.86</v>
      </c>
      <c r="D258" s="33" t="s">
        <v>126</v>
      </c>
      <c r="E258" s="108" t="s">
        <v>410</v>
      </c>
      <c r="F258" s="128"/>
    </row>
    <row r="259" spans="1:6" s="4" customFormat="1" x14ac:dyDescent="0.25">
      <c r="A259" s="29">
        <v>246</v>
      </c>
      <c r="B259" s="30">
        <v>45958</v>
      </c>
      <c r="C259" s="87">
        <v>335.96</v>
      </c>
      <c r="D259" s="33" t="s">
        <v>82</v>
      </c>
      <c r="E259" s="108" t="s">
        <v>21</v>
      </c>
      <c r="F259" s="128"/>
    </row>
    <row r="260" spans="1:6" s="4" customFormat="1" x14ac:dyDescent="0.25">
      <c r="A260" s="29">
        <v>247</v>
      </c>
      <c r="B260" s="123">
        <v>45958</v>
      </c>
      <c r="C260" s="87">
        <f>3334.53+13446.33</f>
        <v>16780.86</v>
      </c>
      <c r="D260" s="113" t="s">
        <v>66</v>
      </c>
      <c r="E260" s="126" t="s">
        <v>21</v>
      </c>
      <c r="F260" s="128"/>
    </row>
    <row r="261" spans="1:6" s="4" customFormat="1" x14ac:dyDescent="0.25">
      <c r="A261" s="29">
        <v>248</v>
      </c>
      <c r="B261" s="30">
        <v>45958</v>
      </c>
      <c r="C261" s="87">
        <v>10067.200000000001</v>
      </c>
      <c r="D261" s="33" t="s">
        <v>138</v>
      </c>
      <c r="E261" s="108" t="s">
        <v>17</v>
      </c>
      <c r="F261" s="128"/>
    </row>
    <row r="262" spans="1:6" s="4" customFormat="1" x14ac:dyDescent="0.25">
      <c r="A262" s="29">
        <v>249</v>
      </c>
      <c r="B262" s="30">
        <v>45958</v>
      </c>
      <c r="C262" s="87">
        <v>6058.13</v>
      </c>
      <c r="D262" s="33" t="s">
        <v>24</v>
      </c>
      <c r="E262" s="108" t="s">
        <v>67</v>
      </c>
      <c r="F262" s="128"/>
    </row>
    <row r="263" spans="1:6" s="4" customFormat="1" x14ac:dyDescent="0.25">
      <c r="A263" s="29">
        <v>250</v>
      </c>
      <c r="B263" s="30">
        <v>45958</v>
      </c>
      <c r="C263" s="87">
        <v>253</v>
      </c>
      <c r="D263" s="79" t="s">
        <v>356</v>
      </c>
      <c r="E263" s="124" t="s">
        <v>16</v>
      </c>
      <c r="F263" s="128" t="s">
        <v>336</v>
      </c>
    </row>
    <row r="264" spans="1:6" s="4" customFormat="1" x14ac:dyDescent="0.25">
      <c r="A264" s="29">
        <v>251</v>
      </c>
      <c r="B264" s="30">
        <v>45958</v>
      </c>
      <c r="C264" s="87">
        <v>169.68</v>
      </c>
      <c r="D264" s="79" t="s">
        <v>390</v>
      </c>
      <c r="E264" s="124" t="s">
        <v>16</v>
      </c>
      <c r="F264" s="128" t="s">
        <v>336</v>
      </c>
    </row>
    <row r="265" spans="1:6" s="4" customFormat="1" x14ac:dyDescent="0.25">
      <c r="A265" s="29">
        <v>252</v>
      </c>
      <c r="B265" s="30">
        <v>45959</v>
      </c>
      <c r="C265" s="87">
        <v>1250</v>
      </c>
      <c r="D265" s="79" t="s">
        <v>391</v>
      </c>
      <c r="E265" s="124" t="s">
        <v>392</v>
      </c>
      <c r="F265" s="128" t="s">
        <v>336</v>
      </c>
    </row>
    <row r="266" spans="1:6" s="4" customFormat="1" x14ac:dyDescent="0.25">
      <c r="A266" s="29">
        <v>253</v>
      </c>
      <c r="B266" s="30">
        <v>45959</v>
      </c>
      <c r="C266" s="87">
        <v>5322.79</v>
      </c>
      <c r="D266" s="33" t="s">
        <v>247</v>
      </c>
      <c r="E266" s="108" t="s">
        <v>114</v>
      </c>
      <c r="F266" s="128"/>
    </row>
    <row r="267" spans="1:6" s="4" customFormat="1" x14ac:dyDescent="0.25">
      <c r="A267" s="29">
        <v>254</v>
      </c>
      <c r="B267" s="30">
        <v>45959</v>
      </c>
      <c r="C267" s="87">
        <v>8412.4500000000007</v>
      </c>
      <c r="D267" s="33" t="s">
        <v>89</v>
      </c>
      <c r="E267" s="108" t="s">
        <v>97</v>
      </c>
      <c r="F267" s="128"/>
    </row>
    <row r="268" spans="1:6" s="4" customFormat="1" x14ac:dyDescent="0.25">
      <c r="A268" s="29">
        <v>255</v>
      </c>
      <c r="B268" s="30">
        <v>45959</v>
      </c>
      <c r="C268" s="87">
        <v>93791.02</v>
      </c>
      <c r="D268" s="33" t="s">
        <v>303</v>
      </c>
      <c r="E268" s="108" t="s">
        <v>221</v>
      </c>
      <c r="F268" s="128"/>
    </row>
    <row r="269" spans="1:6" s="4" customFormat="1" x14ac:dyDescent="0.25">
      <c r="A269" s="29">
        <v>256</v>
      </c>
      <c r="B269" s="30">
        <v>45959</v>
      </c>
      <c r="C269" s="87">
        <v>13621.58</v>
      </c>
      <c r="D269" s="33" t="s">
        <v>98</v>
      </c>
      <c r="E269" s="108" t="s">
        <v>222</v>
      </c>
      <c r="F269" s="128"/>
    </row>
    <row r="270" spans="1:6" s="4" customFormat="1" x14ac:dyDescent="0.25">
      <c r="A270" s="29">
        <v>257</v>
      </c>
      <c r="B270" s="30">
        <v>45959</v>
      </c>
      <c r="C270" s="87">
        <v>4074951.12</v>
      </c>
      <c r="D270" s="33" t="s">
        <v>304</v>
      </c>
      <c r="E270" s="108" t="s">
        <v>223</v>
      </c>
      <c r="F270" s="128"/>
    </row>
    <row r="271" spans="1:6" s="4" customFormat="1" x14ac:dyDescent="0.25">
      <c r="A271" s="29">
        <v>258</v>
      </c>
      <c r="B271" s="30">
        <v>45959</v>
      </c>
      <c r="C271" s="87">
        <v>695</v>
      </c>
      <c r="D271" s="33" t="s">
        <v>140</v>
      </c>
      <c r="E271" s="108" t="s">
        <v>224</v>
      </c>
      <c r="F271" s="128"/>
    </row>
    <row r="272" spans="1:6" s="4" customFormat="1" x14ac:dyDescent="0.25">
      <c r="A272" s="29">
        <v>259</v>
      </c>
      <c r="B272" s="30">
        <v>45959</v>
      </c>
      <c r="C272" s="87">
        <f>169419.36</f>
        <v>169419.36</v>
      </c>
      <c r="D272" s="33" t="s">
        <v>63</v>
      </c>
      <c r="E272" s="108" t="s">
        <v>70</v>
      </c>
      <c r="F272" s="128"/>
    </row>
    <row r="273" spans="1:6" s="4" customFormat="1" x14ac:dyDescent="0.25">
      <c r="A273" s="29">
        <v>260</v>
      </c>
      <c r="B273" s="30">
        <v>45960</v>
      </c>
      <c r="C273" s="87">
        <f>11543.4+2178+1960.2+64069.5+64214.7+21417</f>
        <v>165382.79999999999</v>
      </c>
      <c r="D273" s="33" t="s">
        <v>63</v>
      </c>
      <c r="E273" s="108" t="s">
        <v>70</v>
      </c>
      <c r="F273" s="128"/>
    </row>
    <row r="274" spans="1:6" s="4" customFormat="1" x14ac:dyDescent="0.25">
      <c r="A274" s="29">
        <v>261</v>
      </c>
      <c r="B274" s="30">
        <v>45960</v>
      </c>
      <c r="C274" s="87">
        <v>139.76</v>
      </c>
      <c r="D274" s="33" t="s">
        <v>25</v>
      </c>
      <c r="E274" s="108" t="s">
        <v>16</v>
      </c>
      <c r="F274" s="128"/>
    </row>
    <row r="275" spans="1:6" s="4" customFormat="1" x14ac:dyDescent="0.25">
      <c r="A275" s="29">
        <v>262</v>
      </c>
      <c r="B275" s="30">
        <v>45960</v>
      </c>
      <c r="C275" s="87">
        <v>4888</v>
      </c>
      <c r="D275" s="33" t="s">
        <v>59</v>
      </c>
      <c r="E275" s="108" t="s">
        <v>16</v>
      </c>
      <c r="F275" s="128"/>
    </row>
    <row r="276" spans="1:6" s="4" customFormat="1" x14ac:dyDescent="0.25">
      <c r="A276" s="29">
        <v>263</v>
      </c>
      <c r="B276" s="30">
        <v>45960</v>
      </c>
      <c r="C276" s="87">
        <v>10927.94</v>
      </c>
      <c r="D276" s="33" t="s">
        <v>93</v>
      </c>
      <c r="E276" s="108" t="s">
        <v>146</v>
      </c>
      <c r="F276" s="128"/>
    </row>
    <row r="277" spans="1:6" s="4" customFormat="1" x14ac:dyDescent="0.25">
      <c r="A277" s="29">
        <v>264</v>
      </c>
      <c r="B277" s="30">
        <v>45960</v>
      </c>
      <c r="C277" s="87">
        <v>36.299999999999997</v>
      </c>
      <c r="D277" s="33" t="s">
        <v>86</v>
      </c>
      <c r="E277" s="108" t="s">
        <v>19</v>
      </c>
      <c r="F277" s="128"/>
    </row>
    <row r="278" spans="1:6" s="4" customFormat="1" x14ac:dyDescent="0.25">
      <c r="A278" s="29">
        <v>265</v>
      </c>
      <c r="B278" s="30">
        <v>45960</v>
      </c>
      <c r="C278" s="87">
        <v>845</v>
      </c>
      <c r="D278" s="33" t="s">
        <v>105</v>
      </c>
      <c r="E278" s="108" t="s">
        <v>16</v>
      </c>
      <c r="F278" s="128"/>
    </row>
    <row r="279" spans="1:6" s="4" customFormat="1" x14ac:dyDescent="0.25">
      <c r="A279" s="29">
        <v>266</v>
      </c>
      <c r="B279" s="30">
        <v>45960</v>
      </c>
      <c r="C279" s="87">
        <v>50416.1</v>
      </c>
      <c r="D279" s="33" t="s">
        <v>305</v>
      </c>
      <c r="E279" s="108" t="s">
        <v>225</v>
      </c>
      <c r="F279" s="128"/>
    </row>
    <row r="280" spans="1:6" s="4" customFormat="1" x14ac:dyDescent="0.25">
      <c r="A280" s="29">
        <v>267</v>
      </c>
      <c r="B280" s="30">
        <v>45960</v>
      </c>
      <c r="C280" s="87">
        <v>47303.69</v>
      </c>
      <c r="D280" s="33" t="s">
        <v>104</v>
      </c>
      <c r="E280" s="108" t="s">
        <v>97</v>
      </c>
      <c r="F280" s="128"/>
    </row>
    <row r="281" spans="1:6" s="4" customFormat="1" x14ac:dyDescent="0.25">
      <c r="A281" s="29">
        <v>268</v>
      </c>
      <c r="B281" s="30">
        <v>45960</v>
      </c>
      <c r="C281" s="87">
        <v>191</v>
      </c>
      <c r="D281" s="33" t="s">
        <v>75</v>
      </c>
      <c r="E281" s="108" t="s">
        <v>124</v>
      </c>
      <c r="F281" s="128"/>
    </row>
    <row r="282" spans="1:6" s="4" customFormat="1" x14ac:dyDescent="0.25">
      <c r="A282" s="29">
        <v>269</v>
      </c>
      <c r="B282" s="30">
        <v>45960</v>
      </c>
      <c r="C282" s="32">
        <v>20.28</v>
      </c>
      <c r="D282" s="33" t="s">
        <v>126</v>
      </c>
      <c r="E282" s="108" t="s">
        <v>226</v>
      </c>
      <c r="F282" s="127"/>
    </row>
    <row r="283" spans="1:6" s="4" customFormat="1" x14ac:dyDescent="0.25">
      <c r="A283" s="29">
        <v>270</v>
      </c>
      <c r="B283" s="30">
        <v>45960</v>
      </c>
      <c r="C283" s="32">
        <v>7690.14</v>
      </c>
      <c r="D283" s="33" t="s">
        <v>102</v>
      </c>
      <c r="E283" s="108" t="s">
        <v>20</v>
      </c>
      <c r="F283" s="127"/>
    </row>
    <row r="284" spans="1:6" s="4" customFormat="1" x14ac:dyDescent="0.25">
      <c r="A284" s="29">
        <v>271</v>
      </c>
      <c r="B284" s="30">
        <v>45960</v>
      </c>
      <c r="C284" s="32">
        <v>520</v>
      </c>
      <c r="D284" s="33" t="s">
        <v>306</v>
      </c>
      <c r="E284" s="108" t="s">
        <v>124</v>
      </c>
      <c r="F284" s="127"/>
    </row>
    <row r="285" spans="1:6" s="4" customFormat="1" x14ac:dyDescent="0.25">
      <c r="A285" s="29">
        <v>272</v>
      </c>
      <c r="B285" s="30">
        <v>45960</v>
      </c>
      <c r="C285" s="87">
        <v>244.03</v>
      </c>
      <c r="D285" s="33" t="s">
        <v>88</v>
      </c>
      <c r="E285" s="108" t="s">
        <v>79</v>
      </c>
      <c r="F285" s="128"/>
    </row>
    <row r="286" spans="1:6" s="4" customFormat="1" x14ac:dyDescent="0.25">
      <c r="A286" s="29">
        <v>273</v>
      </c>
      <c r="B286" s="30">
        <v>45960</v>
      </c>
      <c r="C286" s="76">
        <v>7066.62</v>
      </c>
      <c r="D286" s="33" t="s">
        <v>89</v>
      </c>
      <c r="E286" s="108" t="s">
        <v>97</v>
      </c>
      <c r="F286" s="127"/>
    </row>
    <row r="287" spans="1:6" s="4" customFormat="1" x14ac:dyDescent="0.25">
      <c r="A287" s="29">
        <v>274</v>
      </c>
      <c r="B287" s="30">
        <v>45960</v>
      </c>
      <c r="C287" s="76">
        <v>3200</v>
      </c>
      <c r="D287" s="33" t="s">
        <v>132</v>
      </c>
      <c r="E287" s="108" t="s">
        <v>159</v>
      </c>
      <c r="F287" s="127"/>
    </row>
    <row r="288" spans="1:6" s="4" customFormat="1" x14ac:dyDescent="0.25">
      <c r="A288" s="29">
        <v>275</v>
      </c>
      <c r="B288" s="30">
        <v>45960</v>
      </c>
      <c r="C288" s="32">
        <v>3200</v>
      </c>
      <c r="D288" s="33" t="s">
        <v>305</v>
      </c>
      <c r="E288" s="108" t="s">
        <v>159</v>
      </c>
      <c r="F288" s="127"/>
    </row>
    <row r="289" spans="1:6" s="4" customFormat="1" x14ac:dyDescent="0.25">
      <c r="A289" s="29">
        <v>276</v>
      </c>
      <c r="B289" s="30">
        <v>45960</v>
      </c>
      <c r="C289" s="32">
        <v>6151.04</v>
      </c>
      <c r="D289" s="33" t="s">
        <v>307</v>
      </c>
      <c r="E289" s="108" t="s">
        <v>227</v>
      </c>
      <c r="F289" s="127"/>
    </row>
    <row r="290" spans="1:6" s="4" customFormat="1" x14ac:dyDescent="0.25">
      <c r="A290" s="29">
        <v>277</v>
      </c>
      <c r="B290" s="30">
        <v>45960</v>
      </c>
      <c r="C290" s="32">
        <v>3052830</v>
      </c>
      <c r="D290" s="33" t="s">
        <v>277</v>
      </c>
      <c r="E290" s="108" t="s">
        <v>146</v>
      </c>
      <c r="F290" s="127"/>
    </row>
    <row r="291" spans="1:6" s="4" customFormat="1" x14ac:dyDescent="0.25">
      <c r="A291" s="29">
        <v>278</v>
      </c>
      <c r="B291" s="30">
        <v>45960</v>
      </c>
      <c r="C291" s="32">
        <f>-98082.6-6746.38+569910+1276308+248117.76</f>
        <v>1989506.78</v>
      </c>
      <c r="D291" s="33" t="s">
        <v>87</v>
      </c>
      <c r="E291" s="108" t="s">
        <v>228</v>
      </c>
      <c r="F291" s="127"/>
    </row>
    <row r="292" spans="1:6" s="4" customFormat="1" x14ac:dyDescent="0.25">
      <c r="A292" s="29">
        <v>279</v>
      </c>
      <c r="B292" s="30">
        <v>45960</v>
      </c>
      <c r="C292" s="32">
        <v>36312</v>
      </c>
      <c r="D292" s="33" t="s">
        <v>262</v>
      </c>
      <c r="E292" s="108" t="s">
        <v>229</v>
      </c>
      <c r="F292" s="127"/>
    </row>
    <row r="293" spans="1:6" s="4" customFormat="1" x14ac:dyDescent="0.25">
      <c r="A293" s="29">
        <v>280</v>
      </c>
      <c r="B293" s="30">
        <v>45961</v>
      </c>
      <c r="C293" s="87">
        <v>120.01</v>
      </c>
      <c r="D293" s="79" t="s">
        <v>353</v>
      </c>
      <c r="E293" s="124" t="s">
        <v>354</v>
      </c>
      <c r="F293" s="128" t="s">
        <v>336</v>
      </c>
    </row>
    <row r="294" spans="1:6" s="4" customFormat="1" x14ac:dyDescent="0.25">
      <c r="A294" s="29">
        <v>281</v>
      </c>
      <c r="B294" s="30">
        <v>45961</v>
      </c>
      <c r="C294" s="87">
        <v>77.44</v>
      </c>
      <c r="D294" s="79" t="s">
        <v>393</v>
      </c>
      <c r="E294" s="124" t="s">
        <v>186</v>
      </c>
      <c r="F294" s="128" t="s">
        <v>336</v>
      </c>
    </row>
    <row r="295" spans="1:6" s="4" customFormat="1" x14ac:dyDescent="0.25">
      <c r="A295" s="29">
        <v>282</v>
      </c>
      <c r="B295" s="30">
        <v>45961</v>
      </c>
      <c r="C295" s="87">
        <v>32.01</v>
      </c>
      <c r="D295" s="79" t="s">
        <v>365</v>
      </c>
      <c r="E295" s="124" t="s">
        <v>394</v>
      </c>
      <c r="F295" s="128" t="s">
        <v>336</v>
      </c>
    </row>
    <row r="296" spans="1:6" s="4" customFormat="1" x14ac:dyDescent="0.25">
      <c r="A296" s="29">
        <v>283</v>
      </c>
      <c r="B296" s="30">
        <v>45961</v>
      </c>
      <c r="C296" s="87">
        <v>286</v>
      </c>
      <c r="D296" s="79" t="s">
        <v>356</v>
      </c>
      <c r="E296" s="124" t="s">
        <v>394</v>
      </c>
      <c r="F296" s="128" t="s">
        <v>336</v>
      </c>
    </row>
    <row r="297" spans="1:6" s="4" customFormat="1" x14ac:dyDescent="0.25">
      <c r="A297" s="29">
        <v>284</v>
      </c>
      <c r="B297" s="30">
        <v>45961</v>
      </c>
      <c r="C297" s="87">
        <v>141</v>
      </c>
      <c r="D297" s="79" t="s">
        <v>344</v>
      </c>
      <c r="E297" s="124" t="s">
        <v>345</v>
      </c>
      <c r="F297" s="128" t="s">
        <v>336</v>
      </c>
    </row>
    <row r="298" spans="1:6" s="4" customFormat="1" x14ac:dyDescent="0.25">
      <c r="A298" s="29">
        <v>285</v>
      </c>
      <c r="B298" s="30">
        <v>45961</v>
      </c>
      <c r="C298" s="87">
        <v>210</v>
      </c>
      <c r="D298" s="79" t="s">
        <v>395</v>
      </c>
      <c r="E298" s="124" t="s">
        <v>396</v>
      </c>
      <c r="F298" s="128" t="s">
        <v>336</v>
      </c>
    </row>
    <row r="299" spans="1:6" s="4" customFormat="1" x14ac:dyDescent="0.25">
      <c r="A299" s="29">
        <v>286</v>
      </c>
      <c r="B299" s="30">
        <v>45961</v>
      </c>
      <c r="C299" s="87">
        <f>5962.88</f>
        <v>5962.88</v>
      </c>
      <c r="D299" s="33" t="s">
        <v>63</v>
      </c>
      <c r="E299" s="108" t="s">
        <v>70</v>
      </c>
      <c r="F299" s="128"/>
    </row>
    <row r="300" spans="1:6" s="4" customFormat="1" x14ac:dyDescent="0.25">
      <c r="A300" s="29">
        <v>287</v>
      </c>
      <c r="B300" s="30">
        <v>45961</v>
      </c>
      <c r="C300" s="87">
        <v>10551.2</v>
      </c>
      <c r="D300" s="33" t="s">
        <v>243</v>
      </c>
      <c r="E300" s="108" t="s">
        <v>230</v>
      </c>
      <c r="F300" s="128"/>
    </row>
    <row r="301" spans="1:6" s="4" customFormat="1" x14ac:dyDescent="0.25">
      <c r="A301" s="29">
        <v>288</v>
      </c>
      <c r="B301" s="30">
        <v>45961</v>
      </c>
      <c r="C301" s="87">
        <f>(135515.8-33878.95-33878.95-33878.95)+(237050.23-59262.55-59262.56-59262.56)</f>
        <v>93141.51</v>
      </c>
      <c r="D301" s="33" t="s">
        <v>135</v>
      </c>
      <c r="E301" s="108" t="s">
        <v>231</v>
      </c>
      <c r="F301" s="128"/>
    </row>
    <row r="302" spans="1:6" s="4" customFormat="1" x14ac:dyDescent="0.25">
      <c r="A302" s="29">
        <v>289</v>
      </c>
      <c r="B302" s="30">
        <v>45961</v>
      </c>
      <c r="C302" s="87">
        <v>4900</v>
      </c>
      <c r="D302" s="33" t="s">
        <v>59</v>
      </c>
      <c r="E302" s="108" t="s">
        <v>232</v>
      </c>
      <c r="F302" s="128"/>
    </row>
    <row r="303" spans="1:6" s="4" customFormat="1" x14ac:dyDescent="0.25">
      <c r="A303" s="29">
        <v>290</v>
      </c>
      <c r="B303" s="30">
        <v>45961</v>
      </c>
      <c r="C303" s="32">
        <v>1084.6400000000001</v>
      </c>
      <c r="D303" s="33" t="s">
        <v>14</v>
      </c>
      <c r="E303" s="108" t="s">
        <v>73</v>
      </c>
      <c r="F303" s="127"/>
    </row>
    <row r="304" spans="1:6" s="4" customFormat="1" x14ac:dyDescent="0.25">
      <c r="A304" s="29">
        <v>291</v>
      </c>
      <c r="B304" s="30">
        <v>45961</v>
      </c>
      <c r="C304" s="78">
        <v>732.54</v>
      </c>
      <c r="D304" s="33" t="s">
        <v>249</v>
      </c>
      <c r="E304" s="108" t="s">
        <v>20</v>
      </c>
      <c r="F304" s="128"/>
    </row>
    <row r="305" spans="1:8" s="4" customFormat="1" x14ac:dyDescent="0.25">
      <c r="A305" s="29">
        <v>292</v>
      </c>
      <c r="B305" s="30">
        <v>45961</v>
      </c>
      <c r="C305" s="87">
        <v>22052.25</v>
      </c>
      <c r="D305" s="33" t="s">
        <v>132</v>
      </c>
      <c r="E305" s="108" t="s">
        <v>233</v>
      </c>
      <c r="F305" s="128"/>
    </row>
    <row r="306" spans="1:8" s="4" customFormat="1" x14ac:dyDescent="0.25">
      <c r="A306" s="29">
        <v>293</v>
      </c>
      <c r="B306" s="30">
        <v>45961</v>
      </c>
      <c r="C306" s="87">
        <v>22337.17</v>
      </c>
      <c r="D306" s="33" t="s">
        <v>308</v>
      </c>
      <c r="E306" s="108" t="s">
        <v>20</v>
      </c>
      <c r="F306" s="128"/>
    </row>
    <row r="307" spans="1:8" s="4" customFormat="1" x14ac:dyDescent="0.25">
      <c r="A307" s="29">
        <v>294</v>
      </c>
      <c r="B307" s="30">
        <v>45961</v>
      </c>
      <c r="C307" s="78">
        <v>15306.5</v>
      </c>
      <c r="D307" s="33" t="s">
        <v>309</v>
      </c>
      <c r="E307" s="108" t="s">
        <v>234</v>
      </c>
      <c r="F307" s="128"/>
    </row>
    <row r="308" spans="1:8" s="4" customFormat="1" x14ac:dyDescent="0.25">
      <c r="A308" s="29">
        <v>295</v>
      </c>
      <c r="B308" s="30">
        <v>45961</v>
      </c>
      <c r="C308" s="87">
        <v>76.709999999999994</v>
      </c>
      <c r="D308" s="33" t="s">
        <v>93</v>
      </c>
      <c r="E308" s="108" t="s">
        <v>125</v>
      </c>
      <c r="F308" s="128"/>
    </row>
    <row r="309" spans="1:8" s="4" customFormat="1" x14ac:dyDescent="0.25">
      <c r="A309" s="29">
        <v>296</v>
      </c>
      <c r="B309" s="30">
        <v>45961</v>
      </c>
      <c r="C309" s="87">
        <v>65358.15</v>
      </c>
      <c r="D309" s="33" t="s">
        <v>80</v>
      </c>
      <c r="E309" s="108" t="s">
        <v>235</v>
      </c>
      <c r="F309" s="128"/>
    </row>
    <row r="310" spans="1:8" s="4" customFormat="1" x14ac:dyDescent="0.25">
      <c r="A310" s="29">
        <v>297</v>
      </c>
      <c r="B310" s="30">
        <v>45961</v>
      </c>
      <c r="C310" s="87">
        <v>2524737.6</v>
      </c>
      <c r="D310" s="33" t="s">
        <v>310</v>
      </c>
      <c r="E310" s="108" t="s">
        <v>236</v>
      </c>
      <c r="F310" s="128"/>
    </row>
    <row r="311" spans="1:8" s="4" customFormat="1" x14ac:dyDescent="0.25">
      <c r="A311" s="29">
        <v>298</v>
      </c>
      <c r="B311" s="30">
        <v>45961</v>
      </c>
      <c r="C311" s="87">
        <v>2030</v>
      </c>
      <c r="D311" s="33" t="s">
        <v>262</v>
      </c>
      <c r="E311" s="108" t="s">
        <v>237</v>
      </c>
      <c r="F311" s="128"/>
    </row>
    <row r="312" spans="1:8" customFormat="1" ht="15" customHeight="1" thickBot="1" x14ac:dyDescent="0.3">
      <c r="A312" s="85"/>
      <c r="B312" s="80"/>
      <c r="C312" s="38">
        <f>SUM(C14:C311)</f>
        <v>41382165.244800001</v>
      </c>
      <c r="D312" s="11"/>
      <c r="E312" s="11"/>
      <c r="F312" s="11"/>
      <c r="G312" s="11"/>
      <c r="H312" s="11"/>
    </row>
    <row r="313" spans="1:8" customFormat="1" ht="15" customHeight="1" x14ac:dyDescent="0.25">
      <c r="A313" s="120"/>
      <c r="B313" s="83"/>
      <c r="C313" s="35"/>
      <c r="D313" s="36"/>
      <c r="E313" s="36"/>
      <c r="F313" s="11"/>
      <c r="G313" s="11"/>
      <c r="H313" s="11"/>
    </row>
    <row r="314" spans="1:8" customFormat="1" ht="15" customHeight="1" x14ac:dyDescent="0.25">
      <c r="A314" s="29">
        <v>1</v>
      </c>
      <c r="B314" s="30">
        <v>45933</v>
      </c>
      <c r="C314" s="122">
        <v>2071.9299999999998</v>
      </c>
      <c r="D314" s="33" t="s">
        <v>312</v>
      </c>
      <c r="E314" s="108" t="s">
        <v>315</v>
      </c>
      <c r="F314" s="11"/>
      <c r="G314" s="11"/>
      <c r="H314" s="11"/>
    </row>
    <row r="315" spans="1:8" customFormat="1" ht="15" customHeight="1" x14ac:dyDescent="0.25">
      <c r="A315" s="85">
        <v>2</v>
      </c>
      <c r="B315" s="30">
        <v>45938</v>
      </c>
      <c r="C315" s="121">
        <v>5351.58</v>
      </c>
      <c r="D315" s="33" t="s">
        <v>262</v>
      </c>
      <c r="E315" s="108" t="s">
        <v>316</v>
      </c>
      <c r="F315" s="11"/>
      <c r="G315" s="11"/>
      <c r="H315" s="11"/>
    </row>
    <row r="316" spans="1:8" customFormat="1" ht="15" customHeight="1" x14ac:dyDescent="0.25">
      <c r="A316" s="29">
        <v>3</v>
      </c>
      <c r="B316" s="30">
        <v>45938</v>
      </c>
      <c r="C316" s="32">
        <v>25760.39</v>
      </c>
      <c r="D316" s="33" t="s">
        <v>312</v>
      </c>
      <c r="E316" s="108" t="s">
        <v>317</v>
      </c>
      <c r="F316" s="11"/>
      <c r="G316" s="11"/>
      <c r="H316" s="11"/>
    </row>
    <row r="317" spans="1:8" customFormat="1" ht="15" customHeight="1" x14ac:dyDescent="0.25">
      <c r="A317" s="85">
        <v>4</v>
      </c>
      <c r="B317" s="30">
        <v>45938</v>
      </c>
      <c r="C317" s="32">
        <v>87977.02</v>
      </c>
      <c r="D317" s="33" t="s">
        <v>80</v>
      </c>
      <c r="E317" s="108" t="s">
        <v>318</v>
      </c>
      <c r="F317" s="11"/>
      <c r="G317" s="11"/>
      <c r="H317" s="11"/>
    </row>
    <row r="318" spans="1:8" customFormat="1" ht="15" customHeight="1" x14ac:dyDescent="0.25">
      <c r="A318" s="29">
        <v>5</v>
      </c>
      <c r="B318" s="30">
        <v>45938</v>
      </c>
      <c r="C318" s="32">
        <v>266486.67</v>
      </c>
      <c r="D318" s="33" t="s">
        <v>313</v>
      </c>
      <c r="E318" s="108" t="s">
        <v>319</v>
      </c>
      <c r="F318" s="11"/>
      <c r="G318" s="11"/>
      <c r="H318" s="11"/>
    </row>
    <row r="319" spans="1:8" customFormat="1" ht="15" customHeight="1" x14ac:dyDescent="0.25">
      <c r="A319" s="85">
        <v>6</v>
      </c>
      <c r="B319" s="30">
        <v>45945</v>
      </c>
      <c r="C319" s="32">
        <v>317867</v>
      </c>
      <c r="D319" s="33" t="s">
        <v>98</v>
      </c>
      <c r="E319" s="108" t="s">
        <v>320</v>
      </c>
      <c r="F319" s="11"/>
      <c r="G319" s="11"/>
      <c r="H319" s="11"/>
    </row>
    <row r="320" spans="1:8" customFormat="1" ht="15" customHeight="1" x14ac:dyDescent="0.25">
      <c r="A320" s="29">
        <v>7</v>
      </c>
      <c r="B320" s="30">
        <v>45950</v>
      </c>
      <c r="C320" s="32">
        <v>1915</v>
      </c>
      <c r="D320" s="33" t="s">
        <v>110</v>
      </c>
      <c r="E320" s="112" t="s">
        <v>321</v>
      </c>
      <c r="F320" s="11"/>
      <c r="G320" s="11"/>
      <c r="H320" s="11"/>
    </row>
    <row r="321" spans="1:8" customFormat="1" ht="15" customHeight="1" x14ac:dyDescent="0.25">
      <c r="A321" s="85">
        <v>8</v>
      </c>
      <c r="B321" s="30">
        <v>45950</v>
      </c>
      <c r="C321" s="32">
        <v>1086.0899999999999</v>
      </c>
      <c r="D321" s="33" t="s">
        <v>314</v>
      </c>
      <c r="E321" s="112" t="s">
        <v>322</v>
      </c>
      <c r="F321" s="11"/>
      <c r="G321" s="11"/>
      <c r="H321" s="11"/>
    </row>
    <row r="322" spans="1:8" customFormat="1" ht="15" customHeight="1" x14ac:dyDescent="0.25">
      <c r="A322" s="29">
        <v>9</v>
      </c>
      <c r="B322" s="30">
        <v>45950</v>
      </c>
      <c r="C322" s="32">
        <v>2071.9299999999998</v>
      </c>
      <c r="D322" s="33" t="s">
        <v>312</v>
      </c>
      <c r="E322" s="112" t="s">
        <v>323</v>
      </c>
      <c r="F322" s="11"/>
      <c r="G322" s="11"/>
      <c r="H322" s="11"/>
    </row>
    <row r="323" spans="1:8" customFormat="1" ht="15" customHeight="1" x14ac:dyDescent="0.25">
      <c r="A323" s="85">
        <v>10</v>
      </c>
      <c r="B323" s="30">
        <v>45959</v>
      </c>
      <c r="C323" s="32">
        <v>453.75</v>
      </c>
      <c r="D323" s="33" t="s">
        <v>262</v>
      </c>
      <c r="E323" s="112" t="s">
        <v>324</v>
      </c>
      <c r="F323" s="11"/>
      <c r="G323" s="11"/>
      <c r="H323" s="11"/>
    </row>
    <row r="324" spans="1:8" customFormat="1" ht="15" customHeight="1" x14ac:dyDescent="0.25">
      <c r="A324" s="29">
        <v>11</v>
      </c>
      <c r="B324" s="30">
        <v>45959</v>
      </c>
      <c r="C324" s="114">
        <v>15178.24</v>
      </c>
      <c r="D324" s="33" t="s">
        <v>107</v>
      </c>
      <c r="E324" s="108" t="s">
        <v>325</v>
      </c>
      <c r="F324" s="11"/>
      <c r="G324" s="11"/>
      <c r="H324" s="11"/>
    </row>
    <row r="325" spans="1:8" customFormat="1" ht="15" customHeight="1" x14ac:dyDescent="0.25">
      <c r="A325" s="85">
        <v>12</v>
      </c>
      <c r="B325" s="30">
        <v>45961</v>
      </c>
      <c r="C325" s="32">
        <v>178.56</v>
      </c>
      <c r="D325" s="33" t="s">
        <v>411</v>
      </c>
      <c r="E325" s="112" t="s">
        <v>412</v>
      </c>
      <c r="F325" s="11"/>
      <c r="G325" s="11"/>
      <c r="H325" s="11"/>
    </row>
    <row r="326" spans="1:8" customFormat="1" ht="15" customHeight="1" thickBot="1" x14ac:dyDescent="0.3">
      <c r="A326" s="88"/>
      <c r="B326" s="89" t="s">
        <v>10</v>
      </c>
      <c r="C326" s="90">
        <f>SUM(C314:C325)</f>
        <v>726398.16</v>
      </c>
      <c r="D326" s="91"/>
      <c r="E326" s="97"/>
      <c r="F326" s="11"/>
      <c r="G326" s="11"/>
      <c r="H326" s="11"/>
    </row>
    <row r="327" spans="1:8" customFormat="1" ht="15" customHeight="1" thickBot="1" x14ac:dyDescent="0.3">
      <c r="A327" s="131" t="s">
        <v>27</v>
      </c>
      <c r="B327" s="132"/>
      <c r="C327" s="37">
        <f>C11+C312+C326</f>
        <v>46502237.334799998</v>
      </c>
      <c r="D327" s="3"/>
      <c r="E327" s="3"/>
      <c r="F327" s="11"/>
      <c r="G327" s="11"/>
      <c r="H327" s="11"/>
    </row>
    <row r="328" spans="1:8" customFormat="1" ht="15" customHeight="1" x14ac:dyDescent="0.25">
      <c r="A328" s="11"/>
      <c r="B328" s="2"/>
      <c r="C328" s="3"/>
      <c r="D328" s="11"/>
      <c r="E328" s="11"/>
      <c r="F328" s="11"/>
      <c r="G328" s="11"/>
      <c r="H328" s="11"/>
    </row>
    <row r="329" spans="1:8" customFormat="1" ht="15" customHeight="1" x14ac:dyDescent="0.25">
      <c r="A329" s="11"/>
      <c r="B329" s="2"/>
      <c r="C329" s="3"/>
      <c r="D329" s="38">
        <f>C11</f>
        <v>4393673.93</v>
      </c>
      <c r="E329" s="39" t="s">
        <v>28</v>
      </c>
      <c r="F329" s="11"/>
      <c r="G329" s="11"/>
      <c r="H329" s="11"/>
    </row>
    <row r="330" spans="1:8" customFormat="1" ht="15" customHeight="1" x14ac:dyDescent="0.25">
      <c r="A330" s="11"/>
      <c r="B330" s="2"/>
      <c r="C330" s="3"/>
      <c r="D330" s="38">
        <f>C326</f>
        <v>726398.16</v>
      </c>
      <c r="E330" s="39" t="s">
        <v>29</v>
      </c>
      <c r="F330" s="11"/>
      <c r="G330" s="11"/>
      <c r="H330" s="11"/>
    </row>
    <row r="331" spans="1:8" customFormat="1" ht="15" customHeight="1" x14ac:dyDescent="0.25">
      <c r="A331" s="11"/>
      <c r="B331" s="2"/>
      <c r="C331" s="3"/>
      <c r="D331" s="38">
        <f>C312</f>
        <v>41382165.244800001</v>
      </c>
      <c r="E331" s="39" t="s">
        <v>30</v>
      </c>
      <c r="F331" s="11"/>
      <c r="G331" s="11"/>
      <c r="H331" s="11"/>
    </row>
    <row r="332" spans="1:8" customFormat="1" ht="15" customHeight="1" x14ac:dyDescent="0.25">
      <c r="A332" s="11"/>
      <c r="B332" s="2"/>
      <c r="C332" s="3"/>
      <c r="D332" s="3">
        <f>C41+C69+C81+C119+C168+C194+C232+C270+C175+C291+C167+C310+C147+C290+C25+C43+C52+C71+C76+C97+C102+C124+C126+C152+C153+C170+C171+C198+C203+C218+C219+C249+C250+C272+C273+C299</f>
        <v>30073557.07</v>
      </c>
      <c r="E332" s="40" t="s">
        <v>334</v>
      </c>
      <c r="F332" s="11"/>
      <c r="G332" s="11"/>
      <c r="H332" s="11"/>
    </row>
    <row r="333" spans="1:8" customFormat="1" ht="15" customHeight="1" x14ac:dyDescent="0.25">
      <c r="A333" s="11"/>
      <c r="B333" s="2"/>
      <c r="C333" s="3"/>
      <c r="D333" s="3">
        <f>C137+C65</f>
        <v>846781.5</v>
      </c>
      <c r="E333" s="40" t="s">
        <v>31</v>
      </c>
      <c r="F333" s="11"/>
      <c r="G333" s="11"/>
      <c r="H333" s="11"/>
    </row>
    <row r="334" spans="1:8" customFormat="1" ht="15" customHeight="1" x14ac:dyDescent="0.25">
      <c r="A334" s="11"/>
      <c r="B334" s="2"/>
      <c r="C334" s="3"/>
      <c r="D334" s="3">
        <f>C138</f>
        <v>265598.36</v>
      </c>
      <c r="E334" s="40" t="s">
        <v>32</v>
      </c>
      <c r="F334" s="11"/>
      <c r="G334" s="11"/>
      <c r="H334" s="11"/>
    </row>
    <row r="335" spans="1:8" customFormat="1" ht="15" customHeight="1" x14ac:dyDescent="0.25">
      <c r="A335" s="11"/>
      <c r="B335" s="2"/>
      <c r="C335" s="3"/>
      <c r="D335" s="81">
        <f>C70+C95+C96+C251+C26+C111+C145+C169+C176+C195+C245+C246+C62</f>
        <v>1830992.2600000002</v>
      </c>
      <c r="E335" s="40" t="s">
        <v>145</v>
      </c>
      <c r="F335" s="11"/>
      <c r="G335" s="11"/>
      <c r="H335" s="11"/>
    </row>
    <row r="336" spans="1:8" customFormat="1" ht="15" customHeight="1" x14ac:dyDescent="0.25">
      <c r="A336" s="11"/>
      <c r="B336" s="2"/>
      <c r="C336" s="3"/>
      <c r="D336" s="3">
        <v>0</v>
      </c>
      <c r="E336" s="40" t="s">
        <v>83</v>
      </c>
      <c r="F336" s="11"/>
      <c r="G336" s="11"/>
      <c r="H336" s="11"/>
    </row>
    <row r="337" spans="1:8" customFormat="1" ht="15" customHeight="1" x14ac:dyDescent="0.25">
      <c r="A337" s="11"/>
      <c r="B337" s="2"/>
      <c r="C337" s="3"/>
      <c r="D337" s="3">
        <f>C217</f>
        <v>248342</v>
      </c>
      <c r="E337" s="40" t="s">
        <v>144</v>
      </c>
      <c r="F337" s="11"/>
      <c r="G337" s="11"/>
      <c r="H337" s="11"/>
    </row>
    <row r="338" spans="1:8" customFormat="1" ht="15" customHeight="1" x14ac:dyDescent="0.25">
      <c r="A338" s="11"/>
      <c r="B338" s="2"/>
      <c r="C338" s="3"/>
      <c r="D338" s="3">
        <v>0</v>
      </c>
      <c r="E338" s="40" t="s">
        <v>33</v>
      </c>
      <c r="F338" s="11"/>
      <c r="G338" s="11"/>
      <c r="H338" s="11"/>
    </row>
    <row r="339" spans="1:8" customFormat="1" ht="15" customHeight="1" x14ac:dyDescent="0.25">
      <c r="A339" s="11"/>
      <c r="B339" s="2"/>
      <c r="C339" s="3"/>
      <c r="D339" s="3">
        <v>0</v>
      </c>
      <c r="E339" s="40" t="s">
        <v>96</v>
      </c>
      <c r="F339" s="11"/>
      <c r="G339" s="11"/>
      <c r="H339" s="11"/>
    </row>
    <row r="340" spans="1:8" customFormat="1" ht="15" customHeight="1" x14ac:dyDescent="0.25">
      <c r="A340" s="11"/>
      <c r="B340" s="2"/>
      <c r="C340" s="3"/>
      <c r="D340" s="3">
        <f>C136</f>
        <v>1321932.99</v>
      </c>
      <c r="E340" s="40" t="s">
        <v>68</v>
      </c>
      <c r="F340" s="11"/>
      <c r="G340" s="11"/>
      <c r="H340" s="11"/>
    </row>
    <row r="341" spans="1:8" customFormat="1" ht="15" customHeight="1" x14ac:dyDescent="0.25">
      <c r="A341" s="11"/>
      <c r="B341" s="2"/>
      <c r="C341" s="3"/>
      <c r="D341" s="38">
        <f>casierie!C16</f>
        <v>0</v>
      </c>
      <c r="E341" s="39" t="s">
        <v>34</v>
      </c>
      <c r="F341" s="11"/>
      <c r="G341" s="11"/>
      <c r="H341" s="11"/>
    </row>
    <row r="342" spans="1:8" customFormat="1" ht="15" customHeight="1" x14ac:dyDescent="0.25">
      <c r="A342" s="11"/>
      <c r="B342" s="2"/>
      <c r="C342" s="3"/>
      <c r="D342" s="38">
        <f>D329+D330+D331+D341</f>
        <v>46502237.334800005</v>
      </c>
      <c r="E342" s="39" t="s">
        <v>35</v>
      </c>
      <c r="F342" s="11"/>
      <c r="G342" s="11"/>
      <c r="H342" s="11"/>
    </row>
  </sheetData>
  <autoFilter ref="A10:F327" xr:uid="{00000000-0001-0000-0000-000000000000}"/>
  <mergeCells count="3">
    <mergeCell ref="B5:E5"/>
    <mergeCell ref="B9:E9"/>
    <mergeCell ref="A327:B327"/>
  </mergeCells>
  <pageMargins left="0.11811023622047245" right="0.11811023622047245" top="0.15748031496062992" bottom="0.15748031496062992" header="0.31496062992125984" footer="0.31496062992125984"/>
  <pageSetup paperSize="9" scale="90" orientation="landscape" horizontalDpi="0" verticalDpi="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43FB8-51C7-41C1-BE58-00FF7F0B67FE}">
  <dimension ref="A1:L16"/>
  <sheetViews>
    <sheetView workbookViewId="0">
      <selection activeCell="A2" sqref="A2"/>
    </sheetView>
  </sheetViews>
  <sheetFormatPr defaultRowHeight="15.75" x14ac:dyDescent="0.25"/>
  <cols>
    <col min="1" max="1" width="10.140625" style="11" bestFit="1" customWidth="1"/>
    <col min="2" max="2" width="27" style="11" customWidth="1"/>
    <col min="3" max="3" width="17.42578125" style="11" customWidth="1"/>
    <col min="4" max="4" width="76.5703125" style="11" customWidth="1"/>
    <col min="5" max="11" width="9.140625" style="11"/>
    <col min="12" max="12" width="9.140625" style="66"/>
    <col min="13" max="256" width="9.140625" style="11"/>
    <col min="257" max="257" width="10.140625" style="11" bestFit="1" customWidth="1"/>
    <col min="258" max="258" width="14.5703125" style="11" customWidth="1"/>
    <col min="259" max="259" width="17.42578125" style="11" customWidth="1"/>
    <col min="260" max="260" width="60.7109375" style="11" customWidth="1"/>
    <col min="261" max="512" width="9.140625" style="11"/>
    <col min="513" max="513" width="10.140625" style="11" bestFit="1" customWidth="1"/>
    <col min="514" max="514" width="14.5703125" style="11" customWidth="1"/>
    <col min="515" max="515" width="17.42578125" style="11" customWidth="1"/>
    <col min="516" max="516" width="60.7109375" style="11" customWidth="1"/>
    <col min="517" max="768" width="9.140625" style="11"/>
    <col min="769" max="769" width="10.140625" style="11" bestFit="1" customWidth="1"/>
    <col min="770" max="770" width="14.5703125" style="11" customWidth="1"/>
    <col min="771" max="771" width="17.42578125" style="11" customWidth="1"/>
    <col min="772" max="772" width="60.7109375" style="11" customWidth="1"/>
    <col min="773" max="1024" width="9.140625" style="11"/>
    <col min="1025" max="1025" width="10.140625" style="11" bestFit="1" customWidth="1"/>
    <col min="1026" max="1026" width="14.5703125" style="11" customWidth="1"/>
    <col min="1027" max="1027" width="17.42578125" style="11" customWidth="1"/>
    <col min="1028" max="1028" width="60.7109375" style="11" customWidth="1"/>
    <col min="1029" max="1280" width="9.140625" style="11"/>
    <col min="1281" max="1281" width="10.140625" style="11" bestFit="1" customWidth="1"/>
    <col min="1282" max="1282" width="14.5703125" style="11" customWidth="1"/>
    <col min="1283" max="1283" width="17.42578125" style="11" customWidth="1"/>
    <col min="1284" max="1284" width="60.7109375" style="11" customWidth="1"/>
    <col min="1285" max="1536" width="9.140625" style="11"/>
    <col min="1537" max="1537" width="10.140625" style="11" bestFit="1" customWidth="1"/>
    <col min="1538" max="1538" width="14.5703125" style="11" customWidth="1"/>
    <col min="1539" max="1539" width="17.42578125" style="11" customWidth="1"/>
    <col min="1540" max="1540" width="60.7109375" style="11" customWidth="1"/>
    <col min="1541" max="1792" width="9.140625" style="11"/>
    <col min="1793" max="1793" width="10.140625" style="11" bestFit="1" customWidth="1"/>
    <col min="1794" max="1794" width="14.5703125" style="11" customWidth="1"/>
    <col min="1795" max="1795" width="17.42578125" style="11" customWidth="1"/>
    <col min="1796" max="1796" width="60.7109375" style="11" customWidth="1"/>
    <col min="1797" max="2048" width="9.140625" style="11"/>
    <col min="2049" max="2049" width="10.140625" style="11" bestFit="1" customWidth="1"/>
    <col min="2050" max="2050" width="14.5703125" style="11" customWidth="1"/>
    <col min="2051" max="2051" width="17.42578125" style="11" customWidth="1"/>
    <col min="2052" max="2052" width="60.7109375" style="11" customWidth="1"/>
    <col min="2053" max="2304" width="9.140625" style="11"/>
    <col min="2305" max="2305" width="10.140625" style="11" bestFit="1" customWidth="1"/>
    <col min="2306" max="2306" width="14.5703125" style="11" customWidth="1"/>
    <col min="2307" max="2307" width="17.42578125" style="11" customWidth="1"/>
    <col min="2308" max="2308" width="60.7109375" style="11" customWidth="1"/>
    <col min="2309" max="2560" width="9.140625" style="11"/>
    <col min="2561" max="2561" width="10.140625" style="11" bestFit="1" customWidth="1"/>
    <col min="2562" max="2562" width="14.5703125" style="11" customWidth="1"/>
    <col min="2563" max="2563" width="17.42578125" style="11" customWidth="1"/>
    <col min="2564" max="2564" width="60.7109375" style="11" customWidth="1"/>
    <col min="2565" max="2816" width="9.140625" style="11"/>
    <col min="2817" max="2817" width="10.140625" style="11" bestFit="1" customWidth="1"/>
    <col min="2818" max="2818" width="14.5703125" style="11" customWidth="1"/>
    <col min="2819" max="2819" width="17.42578125" style="11" customWidth="1"/>
    <col min="2820" max="2820" width="60.7109375" style="11" customWidth="1"/>
    <col min="2821" max="3072" width="9.140625" style="11"/>
    <col min="3073" max="3073" width="10.140625" style="11" bestFit="1" customWidth="1"/>
    <col min="3074" max="3074" width="14.5703125" style="11" customWidth="1"/>
    <col min="3075" max="3075" width="17.42578125" style="11" customWidth="1"/>
    <col min="3076" max="3076" width="60.7109375" style="11" customWidth="1"/>
    <col min="3077" max="3328" width="9.140625" style="11"/>
    <col min="3329" max="3329" width="10.140625" style="11" bestFit="1" customWidth="1"/>
    <col min="3330" max="3330" width="14.5703125" style="11" customWidth="1"/>
    <col min="3331" max="3331" width="17.42578125" style="11" customWidth="1"/>
    <col min="3332" max="3332" width="60.7109375" style="11" customWidth="1"/>
    <col min="3333" max="3584" width="9.140625" style="11"/>
    <col min="3585" max="3585" width="10.140625" style="11" bestFit="1" customWidth="1"/>
    <col min="3586" max="3586" width="14.5703125" style="11" customWidth="1"/>
    <col min="3587" max="3587" width="17.42578125" style="11" customWidth="1"/>
    <col min="3588" max="3588" width="60.7109375" style="11" customWidth="1"/>
    <col min="3589" max="3840" width="9.140625" style="11"/>
    <col min="3841" max="3841" width="10.140625" style="11" bestFit="1" customWidth="1"/>
    <col min="3842" max="3842" width="14.5703125" style="11" customWidth="1"/>
    <col min="3843" max="3843" width="17.42578125" style="11" customWidth="1"/>
    <col min="3844" max="3844" width="60.7109375" style="11" customWidth="1"/>
    <col min="3845" max="4096" width="9.140625" style="11"/>
    <col min="4097" max="4097" width="10.140625" style="11" bestFit="1" customWidth="1"/>
    <col min="4098" max="4098" width="14.5703125" style="11" customWidth="1"/>
    <col min="4099" max="4099" width="17.42578125" style="11" customWidth="1"/>
    <col min="4100" max="4100" width="60.7109375" style="11" customWidth="1"/>
    <col min="4101" max="4352" width="9.140625" style="11"/>
    <col min="4353" max="4353" width="10.140625" style="11" bestFit="1" customWidth="1"/>
    <col min="4354" max="4354" width="14.5703125" style="11" customWidth="1"/>
    <col min="4355" max="4355" width="17.42578125" style="11" customWidth="1"/>
    <col min="4356" max="4356" width="60.7109375" style="11" customWidth="1"/>
    <col min="4357" max="4608" width="9.140625" style="11"/>
    <col min="4609" max="4609" width="10.140625" style="11" bestFit="1" customWidth="1"/>
    <col min="4610" max="4610" width="14.5703125" style="11" customWidth="1"/>
    <col min="4611" max="4611" width="17.42578125" style="11" customWidth="1"/>
    <col min="4612" max="4612" width="60.7109375" style="11" customWidth="1"/>
    <col min="4613" max="4864" width="9.140625" style="11"/>
    <col min="4865" max="4865" width="10.140625" style="11" bestFit="1" customWidth="1"/>
    <col min="4866" max="4866" width="14.5703125" style="11" customWidth="1"/>
    <col min="4867" max="4867" width="17.42578125" style="11" customWidth="1"/>
    <col min="4868" max="4868" width="60.7109375" style="11" customWidth="1"/>
    <col min="4869" max="5120" width="9.140625" style="11"/>
    <col min="5121" max="5121" width="10.140625" style="11" bestFit="1" customWidth="1"/>
    <col min="5122" max="5122" width="14.5703125" style="11" customWidth="1"/>
    <col min="5123" max="5123" width="17.42578125" style="11" customWidth="1"/>
    <col min="5124" max="5124" width="60.7109375" style="11" customWidth="1"/>
    <col min="5125" max="5376" width="9.140625" style="11"/>
    <col min="5377" max="5377" width="10.140625" style="11" bestFit="1" customWidth="1"/>
    <col min="5378" max="5378" width="14.5703125" style="11" customWidth="1"/>
    <col min="5379" max="5379" width="17.42578125" style="11" customWidth="1"/>
    <col min="5380" max="5380" width="60.7109375" style="11" customWidth="1"/>
    <col min="5381" max="5632" width="9.140625" style="11"/>
    <col min="5633" max="5633" width="10.140625" style="11" bestFit="1" customWidth="1"/>
    <col min="5634" max="5634" width="14.5703125" style="11" customWidth="1"/>
    <col min="5635" max="5635" width="17.42578125" style="11" customWidth="1"/>
    <col min="5636" max="5636" width="60.7109375" style="11" customWidth="1"/>
    <col min="5637" max="5888" width="9.140625" style="11"/>
    <col min="5889" max="5889" width="10.140625" style="11" bestFit="1" customWidth="1"/>
    <col min="5890" max="5890" width="14.5703125" style="11" customWidth="1"/>
    <col min="5891" max="5891" width="17.42578125" style="11" customWidth="1"/>
    <col min="5892" max="5892" width="60.7109375" style="11" customWidth="1"/>
    <col min="5893" max="6144" width="9.140625" style="11"/>
    <col min="6145" max="6145" width="10.140625" style="11" bestFit="1" customWidth="1"/>
    <col min="6146" max="6146" width="14.5703125" style="11" customWidth="1"/>
    <col min="6147" max="6147" width="17.42578125" style="11" customWidth="1"/>
    <col min="6148" max="6148" width="60.7109375" style="11" customWidth="1"/>
    <col min="6149" max="6400" width="9.140625" style="11"/>
    <col min="6401" max="6401" width="10.140625" style="11" bestFit="1" customWidth="1"/>
    <col min="6402" max="6402" width="14.5703125" style="11" customWidth="1"/>
    <col min="6403" max="6403" width="17.42578125" style="11" customWidth="1"/>
    <col min="6404" max="6404" width="60.7109375" style="11" customWidth="1"/>
    <col min="6405" max="6656" width="9.140625" style="11"/>
    <col min="6657" max="6657" width="10.140625" style="11" bestFit="1" customWidth="1"/>
    <col min="6658" max="6658" width="14.5703125" style="11" customWidth="1"/>
    <col min="6659" max="6659" width="17.42578125" style="11" customWidth="1"/>
    <col min="6660" max="6660" width="60.7109375" style="11" customWidth="1"/>
    <col min="6661" max="6912" width="9.140625" style="11"/>
    <col min="6913" max="6913" width="10.140625" style="11" bestFit="1" customWidth="1"/>
    <col min="6914" max="6914" width="14.5703125" style="11" customWidth="1"/>
    <col min="6915" max="6915" width="17.42578125" style="11" customWidth="1"/>
    <col min="6916" max="6916" width="60.7109375" style="11" customWidth="1"/>
    <col min="6917" max="7168" width="9.140625" style="11"/>
    <col min="7169" max="7169" width="10.140625" style="11" bestFit="1" customWidth="1"/>
    <col min="7170" max="7170" width="14.5703125" style="11" customWidth="1"/>
    <col min="7171" max="7171" width="17.42578125" style="11" customWidth="1"/>
    <col min="7172" max="7172" width="60.7109375" style="11" customWidth="1"/>
    <col min="7173" max="7424" width="9.140625" style="11"/>
    <col min="7425" max="7425" width="10.140625" style="11" bestFit="1" customWidth="1"/>
    <col min="7426" max="7426" width="14.5703125" style="11" customWidth="1"/>
    <col min="7427" max="7427" width="17.42578125" style="11" customWidth="1"/>
    <col min="7428" max="7428" width="60.7109375" style="11" customWidth="1"/>
    <col min="7429" max="7680" width="9.140625" style="11"/>
    <col min="7681" max="7681" width="10.140625" style="11" bestFit="1" customWidth="1"/>
    <col min="7682" max="7682" width="14.5703125" style="11" customWidth="1"/>
    <col min="7683" max="7683" width="17.42578125" style="11" customWidth="1"/>
    <col min="7684" max="7684" width="60.7109375" style="11" customWidth="1"/>
    <col min="7685" max="7936" width="9.140625" style="11"/>
    <col min="7937" max="7937" width="10.140625" style="11" bestFit="1" customWidth="1"/>
    <col min="7938" max="7938" width="14.5703125" style="11" customWidth="1"/>
    <col min="7939" max="7939" width="17.42578125" style="11" customWidth="1"/>
    <col min="7940" max="7940" width="60.7109375" style="11" customWidth="1"/>
    <col min="7941" max="8192" width="9.140625" style="11"/>
    <col min="8193" max="8193" width="10.140625" style="11" bestFit="1" customWidth="1"/>
    <col min="8194" max="8194" width="14.5703125" style="11" customWidth="1"/>
    <col min="8195" max="8195" width="17.42578125" style="11" customWidth="1"/>
    <col min="8196" max="8196" width="60.7109375" style="11" customWidth="1"/>
    <col min="8197" max="8448" width="9.140625" style="11"/>
    <col min="8449" max="8449" width="10.140625" style="11" bestFit="1" customWidth="1"/>
    <col min="8450" max="8450" width="14.5703125" style="11" customWidth="1"/>
    <col min="8451" max="8451" width="17.42578125" style="11" customWidth="1"/>
    <col min="8452" max="8452" width="60.7109375" style="11" customWidth="1"/>
    <col min="8453" max="8704" width="9.140625" style="11"/>
    <col min="8705" max="8705" width="10.140625" style="11" bestFit="1" customWidth="1"/>
    <col min="8706" max="8706" width="14.5703125" style="11" customWidth="1"/>
    <col min="8707" max="8707" width="17.42578125" style="11" customWidth="1"/>
    <col min="8708" max="8708" width="60.7109375" style="11" customWidth="1"/>
    <col min="8709" max="8960" width="9.140625" style="11"/>
    <col min="8961" max="8961" width="10.140625" style="11" bestFit="1" customWidth="1"/>
    <col min="8962" max="8962" width="14.5703125" style="11" customWidth="1"/>
    <col min="8963" max="8963" width="17.42578125" style="11" customWidth="1"/>
    <col min="8964" max="8964" width="60.7109375" style="11" customWidth="1"/>
    <col min="8965" max="9216" width="9.140625" style="11"/>
    <col min="9217" max="9217" width="10.140625" style="11" bestFit="1" customWidth="1"/>
    <col min="9218" max="9218" width="14.5703125" style="11" customWidth="1"/>
    <col min="9219" max="9219" width="17.42578125" style="11" customWidth="1"/>
    <col min="9220" max="9220" width="60.7109375" style="11" customWidth="1"/>
    <col min="9221" max="9472" width="9.140625" style="11"/>
    <col min="9473" max="9473" width="10.140625" style="11" bestFit="1" customWidth="1"/>
    <col min="9474" max="9474" width="14.5703125" style="11" customWidth="1"/>
    <col min="9475" max="9475" width="17.42578125" style="11" customWidth="1"/>
    <col min="9476" max="9476" width="60.7109375" style="11" customWidth="1"/>
    <col min="9477" max="9728" width="9.140625" style="11"/>
    <col min="9729" max="9729" width="10.140625" style="11" bestFit="1" customWidth="1"/>
    <col min="9730" max="9730" width="14.5703125" style="11" customWidth="1"/>
    <col min="9731" max="9731" width="17.42578125" style="11" customWidth="1"/>
    <col min="9732" max="9732" width="60.7109375" style="11" customWidth="1"/>
    <col min="9733" max="9984" width="9.140625" style="11"/>
    <col min="9985" max="9985" width="10.140625" style="11" bestFit="1" customWidth="1"/>
    <col min="9986" max="9986" width="14.5703125" style="11" customWidth="1"/>
    <col min="9987" max="9987" width="17.42578125" style="11" customWidth="1"/>
    <col min="9988" max="9988" width="60.7109375" style="11" customWidth="1"/>
    <col min="9989" max="10240" width="9.140625" style="11"/>
    <col min="10241" max="10241" width="10.140625" style="11" bestFit="1" customWidth="1"/>
    <col min="10242" max="10242" width="14.5703125" style="11" customWidth="1"/>
    <col min="10243" max="10243" width="17.42578125" style="11" customWidth="1"/>
    <col min="10244" max="10244" width="60.7109375" style="11" customWidth="1"/>
    <col min="10245" max="10496" width="9.140625" style="11"/>
    <col min="10497" max="10497" width="10.140625" style="11" bestFit="1" customWidth="1"/>
    <col min="10498" max="10498" width="14.5703125" style="11" customWidth="1"/>
    <col min="10499" max="10499" width="17.42578125" style="11" customWidth="1"/>
    <col min="10500" max="10500" width="60.7109375" style="11" customWidth="1"/>
    <col min="10501" max="10752" width="9.140625" style="11"/>
    <col min="10753" max="10753" width="10.140625" style="11" bestFit="1" customWidth="1"/>
    <col min="10754" max="10754" width="14.5703125" style="11" customWidth="1"/>
    <col min="10755" max="10755" width="17.42578125" style="11" customWidth="1"/>
    <col min="10756" max="10756" width="60.7109375" style="11" customWidth="1"/>
    <col min="10757" max="11008" width="9.140625" style="11"/>
    <col min="11009" max="11009" width="10.140625" style="11" bestFit="1" customWidth="1"/>
    <col min="11010" max="11010" width="14.5703125" style="11" customWidth="1"/>
    <col min="11011" max="11011" width="17.42578125" style="11" customWidth="1"/>
    <col min="11012" max="11012" width="60.7109375" style="11" customWidth="1"/>
    <col min="11013" max="11264" width="9.140625" style="11"/>
    <col min="11265" max="11265" width="10.140625" style="11" bestFit="1" customWidth="1"/>
    <col min="11266" max="11266" width="14.5703125" style="11" customWidth="1"/>
    <col min="11267" max="11267" width="17.42578125" style="11" customWidth="1"/>
    <col min="11268" max="11268" width="60.7109375" style="11" customWidth="1"/>
    <col min="11269" max="11520" width="9.140625" style="11"/>
    <col min="11521" max="11521" width="10.140625" style="11" bestFit="1" customWidth="1"/>
    <col min="11522" max="11522" width="14.5703125" style="11" customWidth="1"/>
    <col min="11523" max="11523" width="17.42578125" style="11" customWidth="1"/>
    <col min="11524" max="11524" width="60.7109375" style="11" customWidth="1"/>
    <col min="11525" max="11776" width="9.140625" style="11"/>
    <col min="11777" max="11777" width="10.140625" style="11" bestFit="1" customWidth="1"/>
    <col min="11778" max="11778" width="14.5703125" style="11" customWidth="1"/>
    <col min="11779" max="11779" width="17.42578125" style="11" customWidth="1"/>
    <col min="11780" max="11780" width="60.7109375" style="11" customWidth="1"/>
    <col min="11781" max="12032" width="9.140625" style="11"/>
    <col min="12033" max="12033" width="10.140625" style="11" bestFit="1" customWidth="1"/>
    <col min="12034" max="12034" width="14.5703125" style="11" customWidth="1"/>
    <col min="12035" max="12035" width="17.42578125" style="11" customWidth="1"/>
    <col min="12036" max="12036" width="60.7109375" style="11" customWidth="1"/>
    <col min="12037" max="12288" width="9.140625" style="11"/>
    <col min="12289" max="12289" width="10.140625" style="11" bestFit="1" customWidth="1"/>
    <col min="12290" max="12290" width="14.5703125" style="11" customWidth="1"/>
    <col min="12291" max="12291" width="17.42578125" style="11" customWidth="1"/>
    <col min="12292" max="12292" width="60.7109375" style="11" customWidth="1"/>
    <col min="12293" max="12544" width="9.140625" style="11"/>
    <col min="12545" max="12545" width="10.140625" style="11" bestFit="1" customWidth="1"/>
    <col min="12546" max="12546" width="14.5703125" style="11" customWidth="1"/>
    <col min="12547" max="12547" width="17.42578125" style="11" customWidth="1"/>
    <col min="12548" max="12548" width="60.7109375" style="11" customWidth="1"/>
    <col min="12549" max="12800" width="9.140625" style="11"/>
    <col min="12801" max="12801" width="10.140625" style="11" bestFit="1" customWidth="1"/>
    <col min="12802" max="12802" width="14.5703125" style="11" customWidth="1"/>
    <col min="12803" max="12803" width="17.42578125" style="11" customWidth="1"/>
    <col min="12804" max="12804" width="60.7109375" style="11" customWidth="1"/>
    <col min="12805" max="13056" width="9.140625" style="11"/>
    <col min="13057" max="13057" width="10.140625" style="11" bestFit="1" customWidth="1"/>
    <col min="13058" max="13058" width="14.5703125" style="11" customWidth="1"/>
    <col min="13059" max="13059" width="17.42578125" style="11" customWidth="1"/>
    <col min="13060" max="13060" width="60.7109375" style="11" customWidth="1"/>
    <col min="13061" max="13312" width="9.140625" style="11"/>
    <col min="13313" max="13313" width="10.140625" style="11" bestFit="1" customWidth="1"/>
    <col min="13314" max="13314" width="14.5703125" style="11" customWidth="1"/>
    <col min="13315" max="13315" width="17.42578125" style="11" customWidth="1"/>
    <col min="13316" max="13316" width="60.7109375" style="11" customWidth="1"/>
    <col min="13317" max="13568" width="9.140625" style="11"/>
    <col min="13569" max="13569" width="10.140625" style="11" bestFit="1" customWidth="1"/>
    <col min="13570" max="13570" width="14.5703125" style="11" customWidth="1"/>
    <col min="13571" max="13571" width="17.42578125" style="11" customWidth="1"/>
    <col min="13572" max="13572" width="60.7109375" style="11" customWidth="1"/>
    <col min="13573" max="13824" width="9.140625" style="11"/>
    <col min="13825" max="13825" width="10.140625" style="11" bestFit="1" customWidth="1"/>
    <col min="13826" max="13826" width="14.5703125" style="11" customWidth="1"/>
    <col min="13827" max="13827" width="17.42578125" style="11" customWidth="1"/>
    <col min="13828" max="13828" width="60.7109375" style="11" customWidth="1"/>
    <col min="13829" max="14080" width="9.140625" style="11"/>
    <col min="14081" max="14081" width="10.140625" style="11" bestFit="1" customWidth="1"/>
    <col min="14082" max="14082" width="14.5703125" style="11" customWidth="1"/>
    <col min="14083" max="14083" width="17.42578125" style="11" customWidth="1"/>
    <col min="14084" max="14084" width="60.7109375" style="11" customWidth="1"/>
    <col min="14085" max="14336" width="9.140625" style="11"/>
    <col min="14337" max="14337" width="10.140625" style="11" bestFit="1" customWidth="1"/>
    <col min="14338" max="14338" width="14.5703125" style="11" customWidth="1"/>
    <col min="14339" max="14339" width="17.42578125" style="11" customWidth="1"/>
    <col min="14340" max="14340" width="60.7109375" style="11" customWidth="1"/>
    <col min="14341" max="14592" width="9.140625" style="11"/>
    <col min="14593" max="14593" width="10.140625" style="11" bestFit="1" customWidth="1"/>
    <col min="14594" max="14594" width="14.5703125" style="11" customWidth="1"/>
    <col min="14595" max="14595" width="17.42578125" style="11" customWidth="1"/>
    <col min="14596" max="14596" width="60.7109375" style="11" customWidth="1"/>
    <col min="14597" max="14848" width="9.140625" style="11"/>
    <col min="14849" max="14849" width="10.140625" style="11" bestFit="1" customWidth="1"/>
    <col min="14850" max="14850" width="14.5703125" style="11" customWidth="1"/>
    <col min="14851" max="14851" width="17.42578125" style="11" customWidth="1"/>
    <col min="14852" max="14852" width="60.7109375" style="11" customWidth="1"/>
    <col min="14853" max="15104" width="9.140625" style="11"/>
    <col min="15105" max="15105" width="10.140625" style="11" bestFit="1" customWidth="1"/>
    <col min="15106" max="15106" width="14.5703125" style="11" customWidth="1"/>
    <col min="15107" max="15107" width="17.42578125" style="11" customWidth="1"/>
    <col min="15108" max="15108" width="60.7109375" style="11" customWidth="1"/>
    <col min="15109" max="15360" width="9.140625" style="11"/>
    <col min="15361" max="15361" width="10.140625" style="11" bestFit="1" customWidth="1"/>
    <col min="15362" max="15362" width="14.5703125" style="11" customWidth="1"/>
    <col min="15363" max="15363" width="17.42578125" style="11" customWidth="1"/>
    <col min="15364" max="15364" width="60.7109375" style="11" customWidth="1"/>
    <col min="15365" max="15616" width="9.140625" style="11"/>
    <col min="15617" max="15617" width="10.140625" style="11" bestFit="1" customWidth="1"/>
    <col min="15618" max="15618" width="14.5703125" style="11" customWidth="1"/>
    <col min="15619" max="15619" width="17.42578125" style="11" customWidth="1"/>
    <col min="15620" max="15620" width="60.7109375" style="11" customWidth="1"/>
    <col min="15621" max="15872" width="9.140625" style="11"/>
    <col min="15873" max="15873" width="10.140625" style="11" bestFit="1" customWidth="1"/>
    <col min="15874" max="15874" width="14.5703125" style="11" customWidth="1"/>
    <col min="15875" max="15875" width="17.42578125" style="11" customWidth="1"/>
    <col min="15876" max="15876" width="60.7109375" style="11" customWidth="1"/>
    <col min="15877" max="16128" width="9.140625" style="11"/>
    <col min="16129" max="16129" width="10.140625" style="11" bestFit="1" customWidth="1"/>
    <col min="16130" max="16130" width="14.5703125" style="11" customWidth="1"/>
    <col min="16131" max="16131" width="17.42578125" style="11" customWidth="1"/>
    <col min="16132" max="16132" width="60.7109375" style="11" customWidth="1"/>
    <col min="16133" max="16384" width="9.140625" style="11"/>
  </cols>
  <sheetData>
    <row r="1" spans="1:12" s="4" customFormat="1" x14ac:dyDescent="0.25">
      <c r="A1" s="133" t="s">
        <v>326</v>
      </c>
      <c r="B1" s="133"/>
      <c r="C1" s="133"/>
      <c r="D1" s="133"/>
      <c r="E1" s="38"/>
      <c r="F1" s="38"/>
      <c r="G1" s="38"/>
      <c r="L1" s="41"/>
    </row>
    <row r="2" spans="1:12" s="4" customFormat="1" ht="16.5" thickBot="1" x14ac:dyDescent="0.3">
      <c r="B2" s="42"/>
      <c r="L2" s="41"/>
    </row>
    <row r="3" spans="1:12" s="4" customFormat="1" x14ac:dyDescent="0.25">
      <c r="A3" s="43" t="s">
        <v>36</v>
      </c>
      <c r="B3" s="44" t="s">
        <v>2</v>
      </c>
      <c r="C3" s="45" t="s">
        <v>3</v>
      </c>
      <c r="D3" s="46" t="s">
        <v>5</v>
      </c>
      <c r="L3" s="41"/>
    </row>
    <row r="4" spans="1:12" s="4" customFormat="1" x14ac:dyDescent="0.25">
      <c r="A4" s="47"/>
      <c r="B4" s="48"/>
      <c r="C4" s="49"/>
      <c r="D4" s="50"/>
      <c r="L4" s="41"/>
    </row>
    <row r="5" spans="1:12" s="4" customFormat="1" x14ac:dyDescent="0.25">
      <c r="A5" s="73" t="s">
        <v>37</v>
      </c>
      <c r="B5" s="134" t="s">
        <v>38</v>
      </c>
      <c r="C5" s="134"/>
      <c r="D5" s="134"/>
      <c r="L5" s="41"/>
    </row>
    <row r="6" spans="1:12" s="4" customFormat="1" x14ac:dyDescent="0.25">
      <c r="A6" s="51"/>
      <c r="B6" s="52" t="s">
        <v>10</v>
      </c>
      <c r="C6" s="74">
        <v>0</v>
      </c>
      <c r="D6" s="54"/>
      <c r="L6" s="41"/>
    </row>
    <row r="7" spans="1:12" s="4" customFormat="1" ht="16.5" thickBot="1" x14ac:dyDescent="0.3">
      <c r="A7" s="55"/>
      <c r="B7" s="56"/>
      <c r="C7" s="57"/>
      <c r="D7" s="58"/>
      <c r="L7" s="41"/>
    </row>
    <row r="8" spans="1:12" s="4" customFormat="1" ht="16.5" thickBot="1" x14ac:dyDescent="0.3">
      <c r="A8" s="59"/>
      <c r="B8" s="60"/>
      <c r="C8" s="61"/>
      <c r="D8" s="62"/>
      <c r="L8" s="41"/>
    </row>
    <row r="9" spans="1:12" s="4" customFormat="1" x14ac:dyDescent="0.25">
      <c r="A9" s="63" t="s">
        <v>39</v>
      </c>
      <c r="B9" s="135" t="s">
        <v>40</v>
      </c>
      <c r="C9" s="135"/>
      <c r="D9" s="135"/>
      <c r="L9" s="41"/>
    </row>
    <row r="10" spans="1:12" x14ac:dyDescent="0.25">
      <c r="A10" s="64"/>
      <c r="B10" s="65" t="s">
        <v>10</v>
      </c>
      <c r="C10" s="53">
        <v>0</v>
      </c>
      <c r="D10" s="64"/>
    </row>
    <row r="12" spans="1:12" ht="16.5" thickBot="1" x14ac:dyDescent="0.3">
      <c r="G12" s="11" t="s">
        <v>41</v>
      </c>
    </row>
    <row r="13" spans="1:12" s="4" customFormat="1" x14ac:dyDescent="0.25">
      <c r="A13" s="67" t="s">
        <v>42</v>
      </c>
      <c r="B13" s="136" t="s">
        <v>43</v>
      </c>
      <c r="C13" s="136"/>
      <c r="D13" s="136"/>
      <c r="L13" s="41"/>
    </row>
    <row r="14" spans="1:12" x14ac:dyDescent="0.25">
      <c r="A14" s="31"/>
      <c r="B14" s="68" t="s">
        <v>10</v>
      </c>
      <c r="C14" s="75">
        <v>0</v>
      </c>
      <c r="D14" s="31"/>
    </row>
    <row r="16" spans="1:12" x14ac:dyDescent="0.25">
      <c r="A16" s="137" t="s">
        <v>44</v>
      </c>
      <c r="B16" s="137"/>
      <c r="C16" s="69">
        <f>C6+C10+C14</f>
        <v>0</v>
      </c>
    </row>
  </sheetData>
  <mergeCells count="5">
    <mergeCell ref="A1:D1"/>
    <mergeCell ref="B5:D5"/>
    <mergeCell ref="B9:D9"/>
    <mergeCell ref="B13:D13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4E34C-E31F-4B5F-947F-C6636771318C}">
  <dimension ref="A1:L20"/>
  <sheetViews>
    <sheetView topLeftCell="B1" workbookViewId="0">
      <selection activeCell="E6" sqref="E6"/>
    </sheetView>
  </sheetViews>
  <sheetFormatPr defaultRowHeight="15.75" x14ac:dyDescent="0.25"/>
  <cols>
    <col min="1" max="1" width="3.140625" style="11" customWidth="1"/>
    <col min="2" max="2" width="14" style="11" customWidth="1"/>
    <col min="3" max="3" width="22.28515625" style="11" customWidth="1"/>
    <col min="4" max="4" width="28.5703125" style="11" customWidth="1"/>
    <col min="5" max="5" width="23.42578125" style="11" customWidth="1"/>
    <col min="6" max="6" width="13.28515625" style="11" customWidth="1"/>
    <col min="7" max="7" width="14.7109375" style="11" customWidth="1"/>
    <col min="8" max="8" width="23" style="11" customWidth="1"/>
    <col min="9" max="9" width="17.7109375" style="11" customWidth="1"/>
    <col min="10" max="10" width="13.85546875" style="11" customWidth="1"/>
    <col min="11" max="11" width="11.5703125" style="11" customWidth="1"/>
    <col min="12" max="12" width="17" style="11" customWidth="1"/>
    <col min="13" max="257" width="9.140625" style="11"/>
    <col min="258" max="258" width="12.42578125" style="11" customWidth="1"/>
    <col min="259" max="259" width="19.28515625" style="11" customWidth="1"/>
    <col min="260" max="260" width="17.140625" style="11" customWidth="1"/>
    <col min="261" max="261" width="27.140625" style="11" customWidth="1"/>
    <col min="262" max="262" width="16.7109375" style="11" customWidth="1"/>
    <col min="263" max="263" width="18.7109375" style="11" customWidth="1"/>
    <col min="264" max="264" width="34.42578125" style="11" bestFit="1" customWidth="1"/>
    <col min="265" max="265" width="26.42578125" style="11" bestFit="1" customWidth="1"/>
    <col min="266" max="266" width="19.5703125" style="11" bestFit="1" customWidth="1"/>
    <col min="267" max="267" width="9.140625" style="11"/>
    <col min="268" max="268" width="10.28515625" style="11" customWidth="1"/>
    <col min="269" max="513" width="9.140625" style="11"/>
    <col min="514" max="514" width="12.42578125" style="11" customWidth="1"/>
    <col min="515" max="515" width="19.28515625" style="11" customWidth="1"/>
    <col min="516" max="516" width="17.140625" style="11" customWidth="1"/>
    <col min="517" max="517" width="27.140625" style="11" customWidth="1"/>
    <col min="518" max="518" width="16.7109375" style="11" customWidth="1"/>
    <col min="519" max="519" width="18.7109375" style="11" customWidth="1"/>
    <col min="520" max="520" width="34.42578125" style="11" bestFit="1" customWidth="1"/>
    <col min="521" max="521" width="26.42578125" style="11" bestFit="1" customWidth="1"/>
    <col min="522" max="522" width="19.5703125" style="11" bestFit="1" customWidth="1"/>
    <col min="523" max="523" width="9.140625" style="11"/>
    <col min="524" max="524" width="10.28515625" style="11" customWidth="1"/>
    <col min="525" max="769" width="9.140625" style="11"/>
    <col min="770" max="770" width="12.42578125" style="11" customWidth="1"/>
    <col min="771" max="771" width="19.28515625" style="11" customWidth="1"/>
    <col min="772" max="772" width="17.140625" style="11" customWidth="1"/>
    <col min="773" max="773" width="27.140625" style="11" customWidth="1"/>
    <col min="774" max="774" width="16.7109375" style="11" customWidth="1"/>
    <col min="775" max="775" width="18.7109375" style="11" customWidth="1"/>
    <col min="776" max="776" width="34.42578125" style="11" bestFit="1" customWidth="1"/>
    <col min="777" max="777" width="26.42578125" style="11" bestFit="1" customWidth="1"/>
    <col min="778" max="778" width="19.5703125" style="11" bestFit="1" customWidth="1"/>
    <col min="779" max="779" width="9.140625" style="11"/>
    <col min="780" max="780" width="10.28515625" style="11" customWidth="1"/>
    <col min="781" max="1025" width="9.140625" style="11"/>
    <col min="1026" max="1026" width="12.42578125" style="11" customWidth="1"/>
    <col min="1027" max="1027" width="19.28515625" style="11" customWidth="1"/>
    <col min="1028" max="1028" width="17.140625" style="11" customWidth="1"/>
    <col min="1029" max="1029" width="27.140625" style="11" customWidth="1"/>
    <col min="1030" max="1030" width="16.7109375" style="11" customWidth="1"/>
    <col min="1031" max="1031" width="18.7109375" style="11" customWidth="1"/>
    <col min="1032" max="1032" width="34.42578125" style="11" bestFit="1" customWidth="1"/>
    <col min="1033" max="1033" width="26.42578125" style="11" bestFit="1" customWidth="1"/>
    <col min="1034" max="1034" width="19.5703125" style="11" bestFit="1" customWidth="1"/>
    <col min="1035" max="1035" width="9.140625" style="11"/>
    <col min="1036" max="1036" width="10.28515625" style="11" customWidth="1"/>
    <col min="1037" max="1281" width="9.140625" style="11"/>
    <col min="1282" max="1282" width="12.42578125" style="11" customWidth="1"/>
    <col min="1283" max="1283" width="19.28515625" style="11" customWidth="1"/>
    <col min="1284" max="1284" width="17.140625" style="11" customWidth="1"/>
    <col min="1285" max="1285" width="27.140625" style="11" customWidth="1"/>
    <col min="1286" max="1286" width="16.7109375" style="11" customWidth="1"/>
    <col min="1287" max="1287" width="18.7109375" style="11" customWidth="1"/>
    <col min="1288" max="1288" width="34.42578125" style="11" bestFit="1" customWidth="1"/>
    <col min="1289" max="1289" width="26.42578125" style="11" bestFit="1" customWidth="1"/>
    <col min="1290" max="1290" width="19.5703125" style="11" bestFit="1" customWidth="1"/>
    <col min="1291" max="1291" width="9.140625" style="11"/>
    <col min="1292" max="1292" width="10.28515625" style="11" customWidth="1"/>
    <col min="1293" max="1537" width="9.140625" style="11"/>
    <col min="1538" max="1538" width="12.42578125" style="11" customWidth="1"/>
    <col min="1539" max="1539" width="19.28515625" style="11" customWidth="1"/>
    <col min="1540" max="1540" width="17.140625" style="11" customWidth="1"/>
    <col min="1541" max="1541" width="27.140625" style="11" customWidth="1"/>
    <col min="1542" max="1542" width="16.7109375" style="11" customWidth="1"/>
    <col min="1543" max="1543" width="18.7109375" style="11" customWidth="1"/>
    <col min="1544" max="1544" width="34.42578125" style="11" bestFit="1" customWidth="1"/>
    <col min="1545" max="1545" width="26.42578125" style="11" bestFit="1" customWidth="1"/>
    <col min="1546" max="1546" width="19.5703125" style="11" bestFit="1" customWidth="1"/>
    <col min="1547" max="1547" width="9.140625" style="11"/>
    <col min="1548" max="1548" width="10.28515625" style="11" customWidth="1"/>
    <col min="1549" max="1793" width="9.140625" style="11"/>
    <col min="1794" max="1794" width="12.42578125" style="11" customWidth="1"/>
    <col min="1795" max="1795" width="19.28515625" style="11" customWidth="1"/>
    <col min="1796" max="1796" width="17.140625" style="11" customWidth="1"/>
    <col min="1797" max="1797" width="27.140625" style="11" customWidth="1"/>
    <col min="1798" max="1798" width="16.7109375" style="11" customWidth="1"/>
    <col min="1799" max="1799" width="18.7109375" style="11" customWidth="1"/>
    <col min="1800" max="1800" width="34.42578125" style="11" bestFit="1" customWidth="1"/>
    <col min="1801" max="1801" width="26.42578125" style="11" bestFit="1" customWidth="1"/>
    <col min="1802" max="1802" width="19.5703125" style="11" bestFit="1" customWidth="1"/>
    <col min="1803" max="1803" width="9.140625" style="11"/>
    <col min="1804" max="1804" width="10.28515625" style="11" customWidth="1"/>
    <col min="1805" max="2049" width="9.140625" style="11"/>
    <col min="2050" max="2050" width="12.42578125" style="11" customWidth="1"/>
    <col min="2051" max="2051" width="19.28515625" style="11" customWidth="1"/>
    <col min="2052" max="2052" width="17.140625" style="11" customWidth="1"/>
    <col min="2053" max="2053" width="27.140625" style="11" customWidth="1"/>
    <col min="2054" max="2054" width="16.7109375" style="11" customWidth="1"/>
    <col min="2055" max="2055" width="18.7109375" style="11" customWidth="1"/>
    <col min="2056" max="2056" width="34.42578125" style="11" bestFit="1" customWidth="1"/>
    <col min="2057" max="2057" width="26.42578125" style="11" bestFit="1" customWidth="1"/>
    <col min="2058" max="2058" width="19.5703125" style="11" bestFit="1" customWidth="1"/>
    <col min="2059" max="2059" width="9.140625" style="11"/>
    <col min="2060" max="2060" width="10.28515625" style="11" customWidth="1"/>
    <col min="2061" max="2305" width="9.140625" style="11"/>
    <col min="2306" max="2306" width="12.42578125" style="11" customWidth="1"/>
    <col min="2307" max="2307" width="19.28515625" style="11" customWidth="1"/>
    <col min="2308" max="2308" width="17.140625" style="11" customWidth="1"/>
    <col min="2309" max="2309" width="27.140625" style="11" customWidth="1"/>
    <col min="2310" max="2310" width="16.7109375" style="11" customWidth="1"/>
    <col min="2311" max="2311" width="18.7109375" style="11" customWidth="1"/>
    <col min="2312" max="2312" width="34.42578125" style="11" bestFit="1" customWidth="1"/>
    <col min="2313" max="2313" width="26.42578125" style="11" bestFit="1" customWidth="1"/>
    <col min="2314" max="2314" width="19.5703125" style="11" bestFit="1" customWidth="1"/>
    <col min="2315" max="2315" width="9.140625" style="11"/>
    <col min="2316" max="2316" width="10.28515625" style="11" customWidth="1"/>
    <col min="2317" max="2561" width="9.140625" style="11"/>
    <col min="2562" max="2562" width="12.42578125" style="11" customWidth="1"/>
    <col min="2563" max="2563" width="19.28515625" style="11" customWidth="1"/>
    <col min="2564" max="2564" width="17.140625" style="11" customWidth="1"/>
    <col min="2565" max="2565" width="27.140625" style="11" customWidth="1"/>
    <col min="2566" max="2566" width="16.7109375" style="11" customWidth="1"/>
    <col min="2567" max="2567" width="18.7109375" style="11" customWidth="1"/>
    <col min="2568" max="2568" width="34.42578125" style="11" bestFit="1" customWidth="1"/>
    <col min="2569" max="2569" width="26.42578125" style="11" bestFit="1" customWidth="1"/>
    <col min="2570" max="2570" width="19.5703125" style="11" bestFit="1" customWidth="1"/>
    <col min="2571" max="2571" width="9.140625" style="11"/>
    <col min="2572" max="2572" width="10.28515625" style="11" customWidth="1"/>
    <col min="2573" max="2817" width="9.140625" style="11"/>
    <col min="2818" max="2818" width="12.42578125" style="11" customWidth="1"/>
    <col min="2819" max="2819" width="19.28515625" style="11" customWidth="1"/>
    <col min="2820" max="2820" width="17.140625" style="11" customWidth="1"/>
    <col min="2821" max="2821" width="27.140625" style="11" customWidth="1"/>
    <col min="2822" max="2822" width="16.7109375" style="11" customWidth="1"/>
    <col min="2823" max="2823" width="18.7109375" style="11" customWidth="1"/>
    <col min="2824" max="2824" width="34.42578125" style="11" bestFit="1" customWidth="1"/>
    <col min="2825" max="2825" width="26.42578125" style="11" bestFit="1" customWidth="1"/>
    <col min="2826" max="2826" width="19.5703125" style="11" bestFit="1" customWidth="1"/>
    <col min="2827" max="2827" width="9.140625" style="11"/>
    <col min="2828" max="2828" width="10.28515625" style="11" customWidth="1"/>
    <col min="2829" max="3073" width="9.140625" style="11"/>
    <col min="3074" max="3074" width="12.42578125" style="11" customWidth="1"/>
    <col min="3075" max="3075" width="19.28515625" style="11" customWidth="1"/>
    <col min="3076" max="3076" width="17.140625" style="11" customWidth="1"/>
    <col min="3077" max="3077" width="27.140625" style="11" customWidth="1"/>
    <col min="3078" max="3078" width="16.7109375" style="11" customWidth="1"/>
    <col min="3079" max="3079" width="18.7109375" style="11" customWidth="1"/>
    <col min="3080" max="3080" width="34.42578125" style="11" bestFit="1" customWidth="1"/>
    <col min="3081" max="3081" width="26.42578125" style="11" bestFit="1" customWidth="1"/>
    <col min="3082" max="3082" width="19.5703125" style="11" bestFit="1" customWidth="1"/>
    <col min="3083" max="3083" width="9.140625" style="11"/>
    <col min="3084" max="3084" width="10.28515625" style="11" customWidth="1"/>
    <col min="3085" max="3329" width="9.140625" style="11"/>
    <col min="3330" max="3330" width="12.42578125" style="11" customWidth="1"/>
    <col min="3331" max="3331" width="19.28515625" style="11" customWidth="1"/>
    <col min="3332" max="3332" width="17.140625" style="11" customWidth="1"/>
    <col min="3333" max="3333" width="27.140625" style="11" customWidth="1"/>
    <col min="3334" max="3334" width="16.7109375" style="11" customWidth="1"/>
    <col min="3335" max="3335" width="18.7109375" style="11" customWidth="1"/>
    <col min="3336" max="3336" width="34.42578125" style="11" bestFit="1" customWidth="1"/>
    <col min="3337" max="3337" width="26.42578125" style="11" bestFit="1" customWidth="1"/>
    <col min="3338" max="3338" width="19.5703125" style="11" bestFit="1" customWidth="1"/>
    <col min="3339" max="3339" width="9.140625" style="11"/>
    <col min="3340" max="3340" width="10.28515625" style="11" customWidth="1"/>
    <col min="3341" max="3585" width="9.140625" style="11"/>
    <col min="3586" max="3586" width="12.42578125" style="11" customWidth="1"/>
    <col min="3587" max="3587" width="19.28515625" style="11" customWidth="1"/>
    <col min="3588" max="3588" width="17.140625" style="11" customWidth="1"/>
    <col min="3589" max="3589" width="27.140625" style="11" customWidth="1"/>
    <col min="3590" max="3590" width="16.7109375" style="11" customWidth="1"/>
    <col min="3591" max="3591" width="18.7109375" style="11" customWidth="1"/>
    <col min="3592" max="3592" width="34.42578125" style="11" bestFit="1" customWidth="1"/>
    <col min="3593" max="3593" width="26.42578125" style="11" bestFit="1" customWidth="1"/>
    <col min="3594" max="3594" width="19.5703125" style="11" bestFit="1" customWidth="1"/>
    <col min="3595" max="3595" width="9.140625" style="11"/>
    <col min="3596" max="3596" width="10.28515625" style="11" customWidth="1"/>
    <col min="3597" max="3841" width="9.140625" style="11"/>
    <col min="3842" max="3842" width="12.42578125" style="11" customWidth="1"/>
    <col min="3843" max="3843" width="19.28515625" style="11" customWidth="1"/>
    <col min="3844" max="3844" width="17.140625" style="11" customWidth="1"/>
    <col min="3845" max="3845" width="27.140625" style="11" customWidth="1"/>
    <col min="3846" max="3846" width="16.7109375" style="11" customWidth="1"/>
    <col min="3847" max="3847" width="18.7109375" style="11" customWidth="1"/>
    <col min="3848" max="3848" width="34.42578125" style="11" bestFit="1" customWidth="1"/>
    <col min="3849" max="3849" width="26.42578125" style="11" bestFit="1" customWidth="1"/>
    <col min="3850" max="3850" width="19.5703125" style="11" bestFit="1" customWidth="1"/>
    <col min="3851" max="3851" width="9.140625" style="11"/>
    <col min="3852" max="3852" width="10.28515625" style="11" customWidth="1"/>
    <col min="3853" max="4097" width="9.140625" style="11"/>
    <col min="4098" max="4098" width="12.42578125" style="11" customWidth="1"/>
    <col min="4099" max="4099" width="19.28515625" style="11" customWidth="1"/>
    <col min="4100" max="4100" width="17.140625" style="11" customWidth="1"/>
    <col min="4101" max="4101" width="27.140625" style="11" customWidth="1"/>
    <col min="4102" max="4102" width="16.7109375" style="11" customWidth="1"/>
    <col min="4103" max="4103" width="18.7109375" style="11" customWidth="1"/>
    <col min="4104" max="4104" width="34.42578125" style="11" bestFit="1" customWidth="1"/>
    <col min="4105" max="4105" width="26.42578125" style="11" bestFit="1" customWidth="1"/>
    <col min="4106" max="4106" width="19.5703125" style="11" bestFit="1" customWidth="1"/>
    <col min="4107" max="4107" width="9.140625" style="11"/>
    <col min="4108" max="4108" width="10.28515625" style="11" customWidth="1"/>
    <col min="4109" max="4353" width="9.140625" style="11"/>
    <col min="4354" max="4354" width="12.42578125" style="11" customWidth="1"/>
    <col min="4355" max="4355" width="19.28515625" style="11" customWidth="1"/>
    <col min="4356" max="4356" width="17.140625" style="11" customWidth="1"/>
    <col min="4357" max="4357" width="27.140625" style="11" customWidth="1"/>
    <col min="4358" max="4358" width="16.7109375" style="11" customWidth="1"/>
    <col min="4359" max="4359" width="18.7109375" style="11" customWidth="1"/>
    <col min="4360" max="4360" width="34.42578125" style="11" bestFit="1" customWidth="1"/>
    <col min="4361" max="4361" width="26.42578125" style="11" bestFit="1" customWidth="1"/>
    <col min="4362" max="4362" width="19.5703125" style="11" bestFit="1" customWidth="1"/>
    <col min="4363" max="4363" width="9.140625" style="11"/>
    <col min="4364" max="4364" width="10.28515625" style="11" customWidth="1"/>
    <col min="4365" max="4609" width="9.140625" style="11"/>
    <col min="4610" max="4610" width="12.42578125" style="11" customWidth="1"/>
    <col min="4611" max="4611" width="19.28515625" style="11" customWidth="1"/>
    <col min="4612" max="4612" width="17.140625" style="11" customWidth="1"/>
    <col min="4613" max="4613" width="27.140625" style="11" customWidth="1"/>
    <col min="4614" max="4614" width="16.7109375" style="11" customWidth="1"/>
    <col min="4615" max="4615" width="18.7109375" style="11" customWidth="1"/>
    <col min="4616" max="4616" width="34.42578125" style="11" bestFit="1" customWidth="1"/>
    <col min="4617" max="4617" width="26.42578125" style="11" bestFit="1" customWidth="1"/>
    <col min="4618" max="4618" width="19.5703125" style="11" bestFit="1" customWidth="1"/>
    <col min="4619" max="4619" width="9.140625" style="11"/>
    <col min="4620" max="4620" width="10.28515625" style="11" customWidth="1"/>
    <col min="4621" max="4865" width="9.140625" style="11"/>
    <col min="4866" max="4866" width="12.42578125" style="11" customWidth="1"/>
    <col min="4867" max="4867" width="19.28515625" style="11" customWidth="1"/>
    <col min="4868" max="4868" width="17.140625" style="11" customWidth="1"/>
    <col min="4869" max="4869" width="27.140625" style="11" customWidth="1"/>
    <col min="4870" max="4870" width="16.7109375" style="11" customWidth="1"/>
    <col min="4871" max="4871" width="18.7109375" style="11" customWidth="1"/>
    <col min="4872" max="4872" width="34.42578125" style="11" bestFit="1" customWidth="1"/>
    <col min="4873" max="4873" width="26.42578125" style="11" bestFit="1" customWidth="1"/>
    <col min="4874" max="4874" width="19.5703125" style="11" bestFit="1" customWidth="1"/>
    <col min="4875" max="4875" width="9.140625" style="11"/>
    <col min="4876" max="4876" width="10.28515625" style="11" customWidth="1"/>
    <col min="4877" max="5121" width="9.140625" style="11"/>
    <col min="5122" max="5122" width="12.42578125" style="11" customWidth="1"/>
    <col min="5123" max="5123" width="19.28515625" style="11" customWidth="1"/>
    <col min="5124" max="5124" width="17.140625" style="11" customWidth="1"/>
    <col min="5125" max="5125" width="27.140625" style="11" customWidth="1"/>
    <col min="5126" max="5126" width="16.7109375" style="11" customWidth="1"/>
    <col min="5127" max="5127" width="18.7109375" style="11" customWidth="1"/>
    <col min="5128" max="5128" width="34.42578125" style="11" bestFit="1" customWidth="1"/>
    <col min="5129" max="5129" width="26.42578125" style="11" bestFit="1" customWidth="1"/>
    <col min="5130" max="5130" width="19.5703125" style="11" bestFit="1" customWidth="1"/>
    <col min="5131" max="5131" width="9.140625" style="11"/>
    <col min="5132" max="5132" width="10.28515625" style="11" customWidth="1"/>
    <col min="5133" max="5377" width="9.140625" style="11"/>
    <col min="5378" max="5378" width="12.42578125" style="11" customWidth="1"/>
    <col min="5379" max="5379" width="19.28515625" style="11" customWidth="1"/>
    <col min="5380" max="5380" width="17.140625" style="11" customWidth="1"/>
    <col min="5381" max="5381" width="27.140625" style="11" customWidth="1"/>
    <col min="5382" max="5382" width="16.7109375" style="11" customWidth="1"/>
    <col min="5383" max="5383" width="18.7109375" style="11" customWidth="1"/>
    <col min="5384" max="5384" width="34.42578125" style="11" bestFit="1" customWidth="1"/>
    <col min="5385" max="5385" width="26.42578125" style="11" bestFit="1" customWidth="1"/>
    <col min="5386" max="5386" width="19.5703125" style="11" bestFit="1" customWidth="1"/>
    <col min="5387" max="5387" width="9.140625" style="11"/>
    <col min="5388" max="5388" width="10.28515625" style="11" customWidth="1"/>
    <col min="5389" max="5633" width="9.140625" style="11"/>
    <col min="5634" max="5634" width="12.42578125" style="11" customWidth="1"/>
    <col min="5635" max="5635" width="19.28515625" style="11" customWidth="1"/>
    <col min="5636" max="5636" width="17.140625" style="11" customWidth="1"/>
    <col min="5637" max="5637" width="27.140625" style="11" customWidth="1"/>
    <col min="5638" max="5638" width="16.7109375" style="11" customWidth="1"/>
    <col min="5639" max="5639" width="18.7109375" style="11" customWidth="1"/>
    <col min="5640" max="5640" width="34.42578125" style="11" bestFit="1" customWidth="1"/>
    <col min="5641" max="5641" width="26.42578125" style="11" bestFit="1" customWidth="1"/>
    <col min="5642" max="5642" width="19.5703125" style="11" bestFit="1" customWidth="1"/>
    <col min="5643" max="5643" width="9.140625" style="11"/>
    <col min="5644" max="5644" width="10.28515625" style="11" customWidth="1"/>
    <col min="5645" max="5889" width="9.140625" style="11"/>
    <col min="5890" max="5890" width="12.42578125" style="11" customWidth="1"/>
    <col min="5891" max="5891" width="19.28515625" style="11" customWidth="1"/>
    <col min="5892" max="5892" width="17.140625" style="11" customWidth="1"/>
    <col min="5893" max="5893" width="27.140625" style="11" customWidth="1"/>
    <col min="5894" max="5894" width="16.7109375" style="11" customWidth="1"/>
    <col min="5895" max="5895" width="18.7109375" style="11" customWidth="1"/>
    <col min="5896" max="5896" width="34.42578125" style="11" bestFit="1" customWidth="1"/>
    <col min="5897" max="5897" width="26.42578125" style="11" bestFit="1" customWidth="1"/>
    <col min="5898" max="5898" width="19.5703125" style="11" bestFit="1" customWidth="1"/>
    <col min="5899" max="5899" width="9.140625" style="11"/>
    <col min="5900" max="5900" width="10.28515625" style="11" customWidth="1"/>
    <col min="5901" max="6145" width="9.140625" style="11"/>
    <col min="6146" max="6146" width="12.42578125" style="11" customWidth="1"/>
    <col min="6147" max="6147" width="19.28515625" style="11" customWidth="1"/>
    <col min="6148" max="6148" width="17.140625" style="11" customWidth="1"/>
    <col min="6149" max="6149" width="27.140625" style="11" customWidth="1"/>
    <col min="6150" max="6150" width="16.7109375" style="11" customWidth="1"/>
    <col min="6151" max="6151" width="18.7109375" style="11" customWidth="1"/>
    <col min="6152" max="6152" width="34.42578125" style="11" bestFit="1" customWidth="1"/>
    <col min="6153" max="6153" width="26.42578125" style="11" bestFit="1" customWidth="1"/>
    <col min="6154" max="6154" width="19.5703125" style="11" bestFit="1" customWidth="1"/>
    <col min="6155" max="6155" width="9.140625" style="11"/>
    <col min="6156" max="6156" width="10.28515625" style="11" customWidth="1"/>
    <col min="6157" max="6401" width="9.140625" style="11"/>
    <col min="6402" max="6402" width="12.42578125" style="11" customWidth="1"/>
    <col min="6403" max="6403" width="19.28515625" style="11" customWidth="1"/>
    <col min="6404" max="6404" width="17.140625" style="11" customWidth="1"/>
    <col min="6405" max="6405" width="27.140625" style="11" customWidth="1"/>
    <col min="6406" max="6406" width="16.7109375" style="11" customWidth="1"/>
    <col min="6407" max="6407" width="18.7109375" style="11" customWidth="1"/>
    <col min="6408" max="6408" width="34.42578125" style="11" bestFit="1" customWidth="1"/>
    <col min="6409" max="6409" width="26.42578125" style="11" bestFit="1" customWidth="1"/>
    <col min="6410" max="6410" width="19.5703125" style="11" bestFit="1" customWidth="1"/>
    <col min="6411" max="6411" width="9.140625" style="11"/>
    <col min="6412" max="6412" width="10.28515625" style="11" customWidth="1"/>
    <col min="6413" max="6657" width="9.140625" style="11"/>
    <col min="6658" max="6658" width="12.42578125" style="11" customWidth="1"/>
    <col min="6659" max="6659" width="19.28515625" style="11" customWidth="1"/>
    <col min="6660" max="6660" width="17.140625" style="11" customWidth="1"/>
    <col min="6661" max="6661" width="27.140625" style="11" customWidth="1"/>
    <col min="6662" max="6662" width="16.7109375" style="11" customWidth="1"/>
    <col min="6663" max="6663" width="18.7109375" style="11" customWidth="1"/>
    <col min="6664" max="6664" width="34.42578125" style="11" bestFit="1" customWidth="1"/>
    <col min="6665" max="6665" width="26.42578125" style="11" bestFit="1" customWidth="1"/>
    <col min="6666" max="6666" width="19.5703125" style="11" bestFit="1" customWidth="1"/>
    <col min="6667" max="6667" width="9.140625" style="11"/>
    <col min="6668" max="6668" width="10.28515625" style="11" customWidth="1"/>
    <col min="6669" max="6913" width="9.140625" style="11"/>
    <col min="6914" max="6914" width="12.42578125" style="11" customWidth="1"/>
    <col min="6915" max="6915" width="19.28515625" style="11" customWidth="1"/>
    <col min="6916" max="6916" width="17.140625" style="11" customWidth="1"/>
    <col min="6917" max="6917" width="27.140625" style="11" customWidth="1"/>
    <col min="6918" max="6918" width="16.7109375" style="11" customWidth="1"/>
    <col min="6919" max="6919" width="18.7109375" style="11" customWidth="1"/>
    <col min="6920" max="6920" width="34.42578125" style="11" bestFit="1" customWidth="1"/>
    <col min="6921" max="6921" width="26.42578125" style="11" bestFit="1" customWidth="1"/>
    <col min="6922" max="6922" width="19.5703125" style="11" bestFit="1" customWidth="1"/>
    <col min="6923" max="6923" width="9.140625" style="11"/>
    <col min="6924" max="6924" width="10.28515625" style="11" customWidth="1"/>
    <col min="6925" max="7169" width="9.140625" style="11"/>
    <col min="7170" max="7170" width="12.42578125" style="11" customWidth="1"/>
    <col min="7171" max="7171" width="19.28515625" style="11" customWidth="1"/>
    <col min="7172" max="7172" width="17.140625" style="11" customWidth="1"/>
    <col min="7173" max="7173" width="27.140625" style="11" customWidth="1"/>
    <col min="7174" max="7174" width="16.7109375" style="11" customWidth="1"/>
    <col min="7175" max="7175" width="18.7109375" style="11" customWidth="1"/>
    <col min="7176" max="7176" width="34.42578125" style="11" bestFit="1" customWidth="1"/>
    <col min="7177" max="7177" width="26.42578125" style="11" bestFit="1" customWidth="1"/>
    <col min="7178" max="7178" width="19.5703125" style="11" bestFit="1" customWidth="1"/>
    <col min="7179" max="7179" width="9.140625" style="11"/>
    <col min="7180" max="7180" width="10.28515625" style="11" customWidth="1"/>
    <col min="7181" max="7425" width="9.140625" style="11"/>
    <col min="7426" max="7426" width="12.42578125" style="11" customWidth="1"/>
    <col min="7427" max="7427" width="19.28515625" style="11" customWidth="1"/>
    <col min="7428" max="7428" width="17.140625" style="11" customWidth="1"/>
    <col min="7429" max="7429" width="27.140625" style="11" customWidth="1"/>
    <col min="7430" max="7430" width="16.7109375" style="11" customWidth="1"/>
    <col min="7431" max="7431" width="18.7109375" style="11" customWidth="1"/>
    <col min="7432" max="7432" width="34.42578125" style="11" bestFit="1" customWidth="1"/>
    <col min="7433" max="7433" width="26.42578125" style="11" bestFit="1" customWidth="1"/>
    <col min="7434" max="7434" width="19.5703125" style="11" bestFit="1" customWidth="1"/>
    <col min="7435" max="7435" width="9.140625" style="11"/>
    <col min="7436" max="7436" width="10.28515625" style="11" customWidth="1"/>
    <col min="7437" max="7681" width="9.140625" style="11"/>
    <col min="7682" max="7682" width="12.42578125" style="11" customWidth="1"/>
    <col min="7683" max="7683" width="19.28515625" style="11" customWidth="1"/>
    <col min="7684" max="7684" width="17.140625" style="11" customWidth="1"/>
    <col min="7685" max="7685" width="27.140625" style="11" customWidth="1"/>
    <col min="7686" max="7686" width="16.7109375" style="11" customWidth="1"/>
    <col min="7687" max="7687" width="18.7109375" style="11" customWidth="1"/>
    <col min="7688" max="7688" width="34.42578125" style="11" bestFit="1" customWidth="1"/>
    <col min="7689" max="7689" width="26.42578125" style="11" bestFit="1" customWidth="1"/>
    <col min="7690" max="7690" width="19.5703125" style="11" bestFit="1" customWidth="1"/>
    <col min="7691" max="7691" width="9.140625" style="11"/>
    <col min="7692" max="7692" width="10.28515625" style="11" customWidth="1"/>
    <col min="7693" max="7937" width="9.140625" style="11"/>
    <col min="7938" max="7938" width="12.42578125" style="11" customWidth="1"/>
    <col min="7939" max="7939" width="19.28515625" style="11" customWidth="1"/>
    <col min="7940" max="7940" width="17.140625" style="11" customWidth="1"/>
    <col min="7941" max="7941" width="27.140625" style="11" customWidth="1"/>
    <col min="7942" max="7942" width="16.7109375" style="11" customWidth="1"/>
    <col min="7943" max="7943" width="18.7109375" style="11" customWidth="1"/>
    <col min="7944" max="7944" width="34.42578125" style="11" bestFit="1" customWidth="1"/>
    <col min="7945" max="7945" width="26.42578125" style="11" bestFit="1" customWidth="1"/>
    <col min="7946" max="7946" width="19.5703125" style="11" bestFit="1" customWidth="1"/>
    <col min="7947" max="7947" width="9.140625" style="11"/>
    <col min="7948" max="7948" width="10.28515625" style="11" customWidth="1"/>
    <col min="7949" max="8193" width="9.140625" style="11"/>
    <col min="8194" max="8194" width="12.42578125" style="11" customWidth="1"/>
    <col min="8195" max="8195" width="19.28515625" style="11" customWidth="1"/>
    <col min="8196" max="8196" width="17.140625" style="11" customWidth="1"/>
    <col min="8197" max="8197" width="27.140625" style="11" customWidth="1"/>
    <col min="8198" max="8198" width="16.7109375" style="11" customWidth="1"/>
    <col min="8199" max="8199" width="18.7109375" style="11" customWidth="1"/>
    <col min="8200" max="8200" width="34.42578125" style="11" bestFit="1" customWidth="1"/>
    <col min="8201" max="8201" width="26.42578125" style="11" bestFit="1" customWidth="1"/>
    <col min="8202" max="8202" width="19.5703125" style="11" bestFit="1" customWidth="1"/>
    <col min="8203" max="8203" width="9.140625" style="11"/>
    <col min="8204" max="8204" width="10.28515625" style="11" customWidth="1"/>
    <col min="8205" max="8449" width="9.140625" style="11"/>
    <col min="8450" max="8450" width="12.42578125" style="11" customWidth="1"/>
    <col min="8451" max="8451" width="19.28515625" style="11" customWidth="1"/>
    <col min="8452" max="8452" width="17.140625" style="11" customWidth="1"/>
    <col min="8453" max="8453" width="27.140625" style="11" customWidth="1"/>
    <col min="8454" max="8454" width="16.7109375" style="11" customWidth="1"/>
    <col min="8455" max="8455" width="18.7109375" style="11" customWidth="1"/>
    <col min="8456" max="8456" width="34.42578125" style="11" bestFit="1" customWidth="1"/>
    <col min="8457" max="8457" width="26.42578125" style="11" bestFit="1" customWidth="1"/>
    <col min="8458" max="8458" width="19.5703125" style="11" bestFit="1" customWidth="1"/>
    <col min="8459" max="8459" width="9.140625" style="11"/>
    <col min="8460" max="8460" width="10.28515625" style="11" customWidth="1"/>
    <col min="8461" max="8705" width="9.140625" style="11"/>
    <col min="8706" max="8706" width="12.42578125" style="11" customWidth="1"/>
    <col min="8707" max="8707" width="19.28515625" style="11" customWidth="1"/>
    <col min="8708" max="8708" width="17.140625" style="11" customWidth="1"/>
    <col min="8709" max="8709" width="27.140625" style="11" customWidth="1"/>
    <col min="8710" max="8710" width="16.7109375" style="11" customWidth="1"/>
    <col min="8711" max="8711" width="18.7109375" style="11" customWidth="1"/>
    <col min="8712" max="8712" width="34.42578125" style="11" bestFit="1" customWidth="1"/>
    <col min="8713" max="8713" width="26.42578125" style="11" bestFit="1" customWidth="1"/>
    <col min="8714" max="8714" width="19.5703125" style="11" bestFit="1" customWidth="1"/>
    <col min="8715" max="8715" width="9.140625" style="11"/>
    <col min="8716" max="8716" width="10.28515625" style="11" customWidth="1"/>
    <col min="8717" max="8961" width="9.140625" style="11"/>
    <col min="8962" max="8962" width="12.42578125" style="11" customWidth="1"/>
    <col min="8963" max="8963" width="19.28515625" style="11" customWidth="1"/>
    <col min="8964" max="8964" width="17.140625" style="11" customWidth="1"/>
    <col min="8965" max="8965" width="27.140625" style="11" customWidth="1"/>
    <col min="8966" max="8966" width="16.7109375" style="11" customWidth="1"/>
    <col min="8967" max="8967" width="18.7109375" style="11" customWidth="1"/>
    <col min="8968" max="8968" width="34.42578125" style="11" bestFit="1" customWidth="1"/>
    <col min="8969" max="8969" width="26.42578125" style="11" bestFit="1" customWidth="1"/>
    <col min="8970" max="8970" width="19.5703125" style="11" bestFit="1" customWidth="1"/>
    <col min="8971" max="8971" width="9.140625" style="11"/>
    <col min="8972" max="8972" width="10.28515625" style="11" customWidth="1"/>
    <col min="8973" max="9217" width="9.140625" style="11"/>
    <col min="9218" max="9218" width="12.42578125" style="11" customWidth="1"/>
    <col min="9219" max="9219" width="19.28515625" style="11" customWidth="1"/>
    <col min="9220" max="9220" width="17.140625" style="11" customWidth="1"/>
    <col min="9221" max="9221" width="27.140625" style="11" customWidth="1"/>
    <col min="9222" max="9222" width="16.7109375" style="11" customWidth="1"/>
    <col min="9223" max="9223" width="18.7109375" style="11" customWidth="1"/>
    <col min="9224" max="9224" width="34.42578125" style="11" bestFit="1" customWidth="1"/>
    <col min="9225" max="9225" width="26.42578125" style="11" bestFit="1" customWidth="1"/>
    <col min="9226" max="9226" width="19.5703125" style="11" bestFit="1" customWidth="1"/>
    <col min="9227" max="9227" width="9.140625" style="11"/>
    <col min="9228" max="9228" width="10.28515625" style="11" customWidth="1"/>
    <col min="9229" max="9473" width="9.140625" style="11"/>
    <col min="9474" max="9474" width="12.42578125" style="11" customWidth="1"/>
    <col min="9475" max="9475" width="19.28515625" style="11" customWidth="1"/>
    <col min="9476" max="9476" width="17.140625" style="11" customWidth="1"/>
    <col min="9477" max="9477" width="27.140625" style="11" customWidth="1"/>
    <col min="9478" max="9478" width="16.7109375" style="11" customWidth="1"/>
    <col min="9479" max="9479" width="18.7109375" style="11" customWidth="1"/>
    <col min="9480" max="9480" width="34.42578125" style="11" bestFit="1" customWidth="1"/>
    <col min="9481" max="9481" width="26.42578125" style="11" bestFit="1" customWidth="1"/>
    <col min="9482" max="9482" width="19.5703125" style="11" bestFit="1" customWidth="1"/>
    <col min="9483" max="9483" width="9.140625" style="11"/>
    <col min="9484" max="9484" width="10.28515625" style="11" customWidth="1"/>
    <col min="9485" max="9729" width="9.140625" style="11"/>
    <col min="9730" max="9730" width="12.42578125" style="11" customWidth="1"/>
    <col min="9731" max="9731" width="19.28515625" style="11" customWidth="1"/>
    <col min="9732" max="9732" width="17.140625" style="11" customWidth="1"/>
    <col min="9733" max="9733" width="27.140625" style="11" customWidth="1"/>
    <col min="9734" max="9734" width="16.7109375" style="11" customWidth="1"/>
    <col min="9735" max="9735" width="18.7109375" style="11" customWidth="1"/>
    <col min="9736" max="9736" width="34.42578125" style="11" bestFit="1" customWidth="1"/>
    <col min="9737" max="9737" width="26.42578125" style="11" bestFit="1" customWidth="1"/>
    <col min="9738" max="9738" width="19.5703125" style="11" bestFit="1" customWidth="1"/>
    <col min="9739" max="9739" width="9.140625" style="11"/>
    <col min="9740" max="9740" width="10.28515625" style="11" customWidth="1"/>
    <col min="9741" max="9985" width="9.140625" style="11"/>
    <col min="9986" max="9986" width="12.42578125" style="11" customWidth="1"/>
    <col min="9987" max="9987" width="19.28515625" style="11" customWidth="1"/>
    <col min="9988" max="9988" width="17.140625" style="11" customWidth="1"/>
    <col min="9989" max="9989" width="27.140625" style="11" customWidth="1"/>
    <col min="9990" max="9990" width="16.7109375" style="11" customWidth="1"/>
    <col min="9991" max="9991" width="18.7109375" style="11" customWidth="1"/>
    <col min="9992" max="9992" width="34.42578125" style="11" bestFit="1" customWidth="1"/>
    <col min="9993" max="9993" width="26.42578125" style="11" bestFit="1" customWidth="1"/>
    <col min="9994" max="9994" width="19.5703125" style="11" bestFit="1" customWidth="1"/>
    <col min="9995" max="9995" width="9.140625" style="11"/>
    <col min="9996" max="9996" width="10.28515625" style="11" customWidth="1"/>
    <col min="9997" max="10241" width="9.140625" style="11"/>
    <col min="10242" max="10242" width="12.42578125" style="11" customWidth="1"/>
    <col min="10243" max="10243" width="19.28515625" style="11" customWidth="1"/>
    <col min="10244" max="10244" width="17.140625" style="11" customWidth="1"/>
    <col min="10245" max="10245" width="27.140625" style="11" customWidth="1"/>
    <col min="10246" max="10246" width="16.7109375" style="11" customWidth="1"/>
    <col min="10247" max="10247" width="18.7109375" style="11" customWidth="1"/>
    <col min="10248" max="10248" width="34.42578125" style="11" bestFit="1" customWidth="1"/>
    <col min="10249" max="10249" width="26.42578125" style="11" bestFit="1" customWidth="1"/>
    <col min="10250" max="10250" width="19.5703125" style="11" bestFit="1" customWidth="1"/>
    <col min="10251" max="10251" width="9.140625" style="11"/>
    <col min="10252" max="10252" width="10.28515625" style="11" customWidth="1"/>
    <col min="10253" max="10497" width="9.140625" style="11"/>
    <col min="10498" max="10498" width="12.42578125" style="11" customWidth="1"/>
    <col min="10499" max="10499" width="19.28515625" style="11" customWidth="1"/>
    <col min="10500" max="10500" width="17.140625" style="11" customWidth="1"/>
    <col min="10501" max="10501" width="27.140625" style="11" customWidth="1"/>
    <col min="10502" max="10502" width="16.7109375" style="11" customWidth="1"/>
    <col min="10503" max="10503" width="18.7109375" style="11" customWidth="1"/>
    <col min="10504" max="10504" width="34.42578125" style="11" bestFit="1" customWidth="1"/>
    <col min="10505" max="10505" width="26.42578125" style="11" bestFit="1" customWidth="1"/>
    <col min="10506" max="10506" width="19.5703125" style="11" bestFit="1" customWidth="1"/>
    <col min="10507" max="10507" width="9.140625" style="11"/>
    <col min="10508" max="10508" width="10.28515625" style="11" customWidth="1"/>
    <col min="10509" max="10753" width="9.140625" style="11"/>
    <col min="10754" max="10754" width="12.42578125" style="11" customWidth="1"/>
    <col min="10755" max="10755" width="19.28515625" style="11" customWidth="1"/>
    <col min="10756" max="10756" width="17.140625" style="11" customWidth="1"/>
    <col min="10757" max="10757" width="27.140625" style="11" customWidth="1"/>
    <col min="10758" max="10758" width="16.7109375" style="11" customWidth="1"/>
    <col min="10759" max="10759" width="18.7109375" style="11" customWidth="1"/>
    <col min="10760" max="10760" width="34.42578125" style="11" bestFit="1" customWidth="1"/>
    <col min="10761" max="10761" width="26.42578125" style="11" bestFit="1" customWidth="1"/>
    <col min="10762" max="10762" width="19.5703125" style="11" bestFit="1" customWidth="1"/>
    <col min="10763" max="10763" width="9.140625" style="11"/>
    <col min="10764" max="10764" width="10.28515625" style="11" customWidth="1"/>
    <col min="10765" max="11009" width="9.140625" style="11"/>
    <col min="11010" max="11010" width="12.42578125" style="11" customWidth="1"/>
    <col min="11011" max="11011" width="19.28515625" style="11" customWidth="1"/>
    <col min="11012" max="11012" width="17.140625" style="11" customWidth="1"/>
    <col min="11013" max="11013" width="27.140625" style="11" customWidth="1"/>
    <col min="11014" max="11014" width="16.7109375" style="11" customWidth="1"/>
    <col min="11015" max="11015" width="18.7109375" style="11" customWidth="1"/>
    <col min="11016" max="11016" width="34.42578125" style="11" bestFit="1" customWidth="1"/>
    <col min="11017" max="11017" width="26.42578125" style="11" bestFit="1" customWidth="1"/>
    <col min="11018" max="11018" width="19.5703125" style="11" bestFit="1" customWidth="1"/>
    <col min="11019" max="11019" width="9.140625" style="11"/>
    <col min="11020" max="11020" width="10.28515625" style="11" customWidth="1"/>
    <col min="11021" max="11265" width="9.140625" style="11"/>
    <col min="11266" max="11266" width="12.42578125" style="11" customWidth="1"/>
    <col min="11267" max="11267" width="19.28515625" style="11" customWidth="1"/>
    <col min="11268" max="11268" width="17.140625" style="11" customWidth="1"/>
    <col min="11269" max="11269" width="27.140625" style="11" customWidth="1"/>
    <col min="11270" max="11270" width="16.7109375" style="11" customWidth="1"/>
    <col min="11271" max="11271" width="18.7109375" style="11" customWidth="1"/>
    <col min="11272" max="11272" width="34.42578125" style="11" bestFit="1" customWidth="1"/>
    <col min="11273" max="11273" width="26.42578125" style="11" bestFit="1" customWidth="1"/>
    <col min="11274" max="11274" width="19.5703125" style="11" bestFit="1" customWidth="1"/>
    <col min="11275" max="11275" width="9.140625" style="11"/>
    <col min="11276" max="11276" width="10.28515625" style="11" customWidth="1"/>
    <col min="11277" max="11521" width="9.140625" style="11"/>
    <col min="11522" max="11522" width="12.42578125" style="11" customWidth="1"/>
    <col min="11523" max="11523" width="19.28515625" style="11" customWidth="1"/>
    <col min="11524" max="11524" width="17.140625" style="11" customWidth="1"/>
    <col min="11525" max="11525" width="27.140625" style="11" customWidth="1"/>
    <col min="11526" max="11526" width="16.7109375" style="11" customWidth="1"/>
    <col min="11527" max="11527" width="18.7109375" style="11" customWidth="1"/>
    <col min="11528" max="11528" width="34.42578125" style="11" bestFit="1" customWidth="1"/>
    <col min="11529" max="11529" width="26.42578125" style="11" bestFit="1" customWidth="1"/>
    <col min="11530" max="11530" width="19.5703125" style="11" bestFit="1" customWidth="1"/>
    <col min="11531" max="11531" width="9.140625" style="11"/>
    <col min="11532" max="11532" width="10.28515625" style="11" customWidth="1"/>
    <col min="11533" max="11777" width="9.140625" style="11"/>
    <col min="11778" max="11778" width="12.42578125" style="11" customWidth="1"/>
    <col min="11779" max="11779" width="19.28515625" style="11" customWidth="1"/>
    <col min="11780" max="11780" width="17.140625" style="11" customWidth="1"/>
    <col min="11781" max="11781" width="27.140625" style="11" customWidth="1"/>
    <col min="11782" max="11782" width="16.7109375" style="11" customWidth="1"/>
    <col min="11783" max="11783" width="18.7109375" style="11" customWidth="1"/>
    <col min="11784" max="11784" width="34.42578125" style="11" bestFit="1" customWidth="1"/>
    <col min="11785" max="11785" width="26.42578125" style="11" bestFit="1" customWidth="1"/>
    <col min="11786" max="11786" width="19.5703125" style="11" bestFit="1" customWidth="1"/>
    <col min="11787" max="11787" width="9.140625" style="11"/>
    <col min="11788" max="11788" width="10.28515625" style="11" customWidth="1"/>
    <col min="11789" max="12033" width="9.140625" style="11"/>
    <col min="12034" max="12034" width="12.42578125" style="11" customWidth="1"/>
    <col min="12035" max="12035" width="19.28515625" style="11" customWidth="1"/>
    <col min="12036" max="12036" width="17.140625" style="11" customWidth="1"/>
    <col min="12037" max="12037" width="27.140625" style="11" customWidth="1"/>
    <col min="12038" max="12038" width="16.7109375" style="11" customWidth="1"/>
    <col min="12039" max="12039" width="18.7109375" style="11" customWidth="1"/>
    <col min="12040" max="12040" width="34.42578125" style="11" bestFit="1" customWidth="1"/>
    <col min="12041" max="12041" width="26.42578125" style="11" bestFit="1" customWidth="1"/>
    <col min="12042" max="12042" width="19.5703125" style="11" bestFit="1" customWidth="1"/>
    <col min="12043" max="12043" width="9.140625" style="11"/>
    <col min="12044" max="12044" width="10.28515625" style="11" customWidth="1"/>
    <col min="12045" max="12289" width="9.140625" style="11"/>
    <col min="12290" max="12290" width="12.42578125" style="11" customWidth="1"/>
    <col min="12291" max="12291" width="19.28515625" style="11" customWidth="1"/>
    <col min="12292" max="12292" width="17.140625" style="11" customWidth="1"/>
    <col min="12293" max="12293" width="27.140625" style="11" customWidth="1"/>
    <col min="12294" max="12294" width="16.7109375" style="11" customWidth="1"/>
    <col min="12295" max="12295" width="18.7109375" style="11" customWidth="1"/>
    <col min="12296" max="12296" width="34.42578125" style="11" bestFit="1" customWidth="1"/>
    <col min="12297" max="12297" width="26.42578125" style="11" bestFit="1" customWidth="1"/>
    <col min="12298" max="12298" width="19.5703125" style="11" bestFit="1" customWidth="1"/>
    <col min="12299" max="12299" width="9.140625" style="11"/>
    <col min="12300" max="12300" width="10.28515625" style="11" customWidth="1"/>
    <col min="12301" max="12545" width="9.140625" style="11"/>
    <col min="12546" max="12546" width="12.42578125" style="11" customWidth="1"/>
    <col min="12547" max="12547" width="19.28515625" style="11" customWidth="1"/>
    <col min="12548" max="12548" width="17.140625" style="11" customWidth="1"/>
    <col min="12549" max="12549" width="27.140625" style="11" customWidth="1"/>
    <col min="12550" max="12550" width="16.7109375" style="11" customWidth="1"/>
    <col min="12551" max="12551" width="18.7109375" style="11" customWidth="1"/>
    <col min="12552" max="12552" width="34.42578125" style="11" bestFit="1" customWidth="1"/>
    <col min="12553" max="12553" width="26.42578125" style="11" bestFit="1" customWidth="1"/>
    <col min="12554" max="12554" width="19.5703125" style="11" bestFit="1" customWidth="1"/>
    <col min="12555" max="12555" width="9.140625" style="11"/>
    <col min="12556" max="12556" width="10.28515625" style="11" customWidth="1"/>
    <col min="12557" max="12801" width="9.140625" style="11"/>
    <col min="12802" max="12802" width="12.42578125" style="11" customWidth="1"/>
    <col min="12803" max="12803" width="19.28515625" style="11" customWidth="1"/>
    <col min="12804" max="12804" width="17.140625" style="11" customWidth="1"/>
    <col min="12805" max="12805" width="27.140625" style="11" customWidth="1"/>
    <col min="12806" max="12806" width="16.7109375" style="11" customWidth="1"/>
    <col min="12807" max="12807" width="18.7109375" style="11" customWidth="1"/>
    <col min="12808" max="12808" width="34.42578125" style="11" bestFit="1" customWidth="1"/>
    <col min="12809" max="12809" width="26.42578125" style="11" bestFit="1" customWidth="1"/>
    <col min="12810" max="12810" width="19.5703125" style="11" bestFit="1" customWidth="1"/>
    <col min="12811" max="12811" width="9.140625" style="11"/>
    <col min="12812" max="12812" width="10.28515625" style="11" customWidth="1"/>
    <col min="12813" max="13057" width="9.140625" style="11"/>
    <col min="13058" max="13058" width="12.42578125" style="11" customWidth="1"/>
    <col min="13059" max="13059" width="19.28515625" style="11" customWidth="1"/>
    <col min="13060" max="13060" width="17.140625" style="11" customWidth="1"/>
    <col min="13061" max="13061" width="27.140625" style="11" customWidth="1"/>
    <col min="13062" max="13062" width="16.7109375" style="11" customWidth="1"/>
    <col min="13063" max="13063" width="18.7109375" style="11" customWidth="1"/>
    <col min="13064" max="13064" width="34.42578125" style="11" bestFit="1" customWidth="1"/>
    <col min="13065" max="13065" width="26.42578125" style="11" bestFit="1" customWidth="1"/>
    <col min="13066" max="13066" width="19.5703125" style="11" bestFit="1" customWidth="1"/>
    <col min="13067" max="13067" width="9.140625" style="11"/>
    <col min="13068" max="13068" width="10.28515625" style="11" customWidth="1"/>
    <col min="13069" max="13313" width="9.140625" style="11"/>
    <col min="13314" max="13314" width="12.42578125" style="11" customWidth="1"/>
    <col min="13315" max="13315" width="19.28515625" style="11" customWidth="1"/>
    <col min="13316" max="13316" width="17.140625" style="11" customWidth="1"/>
    <col min="13317" max="13317" width="27.140625" style="11" customWidth="1"/>
    <col min="13318" max="13318" width="16.7109375" style="11" customWidth="1"/>
    <col min="13319" max="13319" width="18.7109375" style="11" customWidth="1"/>
    <col min="13320" max="13320" width="34.42578125" style="11" bestFit="1" customWidth="1"/>
    <col min="13321" max="13321" width="26.42578125" style="11" bestFit="1" customWidth="1"/>
    <col min="13322" max="13322" width="19.5703125" style="11" bestFit="1" customWidth="1"/>
    <col min="13323" max="13323" width="9.140625" style="11"/>
    <col min="13324" max="13324" width="10.28515625" style="11" customWidth="1"/>
    <col min="13325" max="13569" width="9.140625" style="11"/>
    <col min="13570" max="13570" width="12.42578125" style="11" customWidth="1"/>
    <col min="13571" max="13571" width="19.28515625" style="11" customWidth="1"/>
    <col min="13572" max="13572" width="17.140625" style="11" customWidth="1"/>
    <col min="13573" max="13573" width="27.140625" style="11" customWidth="1"/>
    <col min="13574" max="13574" width="16.7109375" style="11" customWidth="1"/>
    <col min="13575" max="13575" width="18.7109375" style="11" customWidth="1"/>
    <col min="13576" max="13576" width="34.42578125" style="11" bestFit="1" customWidth="1"/>
    <col min="13577" max="13577" width="26.42578125" style="11" bestFit="1" customWidth="1"/>
    <col min="13578" max="13578" width="19.5703125" style="11" bestFit="1" customWidth="1"/>
    <col min="13579" max="13579" width="9.140625" style="11"/>
    <col min="13580" max="13580" width="10.28515625" style="11" customWidth="1"/>
    <col min="13581" max="13825" width="9.140625" style="11"/>
    <col min="13826" max="13826" width="12.42578125" style="11" customWidth="1"/>
    <col min="13827" max="13827" width="19.28515625" style="11" customWidth="1"/>
    <col min="13828" max="13828" width="17.140625" style="11" customWidth="1"/>
    <col min="13829" max="13829" width="27.140625" style="11" customWidth="1"/>
    <col min="13830" max="13830" width="16.7109375" style="11" customWidth="1"/>
    <col min="13831" max="13831" width="18.7109375" style="11" customWidth="1"/>
    <col min="13832" max="13832" width="34.42578125" style="11" bestFit="1" customWidth="1"/>
    <col min="13833" max="13833" width="26.42578125" style="11" bestFit="1" customWidth="1"/>
    <col min="13834" max="13834" width="19.5703125" style="11" bestFit="1" customWidth="1"/>
    <col min="13835" max="13835" width="9.140625" style="11"/>
    <col min="13836" max="13836" width="10.28515625" style="11" customWidth="1"/>
    <col min="13837" max="14081" width="9.140625" style="11"/>
    <col min="14082" max="14082" width="12.42578125" style="11" customWidth="1"/>
    <col min="14083" max="14083" width="19.28515625" style="11" customWidth="1"/>
    <col min="14084" max="14084" width="17.140625" style="11" customWidth="1"/>
    <col min="14085" max="14085" width="27.140625" style="11" customWidth="1"/>
    <col min="14086" max="14086" width="16.7109375" style="11" customWidth="1"/>
    <col min="14087" max="14087" width="18.7109375" style="11" customWidth="1"/>
    <col min="14088" max="14088" width="34.42578125" style="11" bestFit="1" customWidth="1"/>
    <col min="14089" max="14089" width="26.42578125" style="11" bestFit="1" customWidth="1"/>
    <col min="14090" max="14090" width="19.5703125" style="11" bestFit="1" customWidth="1"/>
    <col min="14091" max="14091" width="9.140625" style="11"/>
    <col min="14092" max="14092" width="10.28515625" style="11" customWidth="1"/>
    <col min="14093" max="14337" width="9.140625" style="11"/>
    <col min="14338" max="14338" width="12.42578125" style="11" customWidth="1"/>
    <col min="14339" max="14339" width="19.28515625" style="11" customWidth="1"/>
    <col min="14340" max="14340" width="17.140625" style="11" customWidth="1"/>
    <col min="14341" max="14341" width="27.140625" style="11" customWidth="1"/>
    <col min="14342" max="14342" width="16.7109375" style="11" customWidth="1"/>
    <col min="14343" max="14343" width="18.7109375" style="11" customWidth="1"/>
    <col min="14344" max="14344" width="34.42578125" style="11" bestFit="1" customWidth="1"/>
    <col min="14345" max="14345" width="26.42578125" style="11" bestFit="1" customWidth="1"/>
    <col min="14346" max="14346" width="19.5703125" style="11" bestFit="1" customWidth="1"/>
    <col min="14347" max="14347" width="9.140625" style="11"/>
    <col min="14348" max="14348" width="10.28515625" style="11" customWidth="1"/>
    <col min="14349" max="14593" width="9.140625" style="11"/>
    <col min="14594" max="14594" width="12.42578125" style="11" customWidth="1"/>
    <col min="14595" max="14595" width="19.28515625" style="11" customWidth="1"/>
    <col min="14596" max="14596" width="17.140625" style="11" customWidth="1"/>
    <col min="14597" max="14597" width="27.140625" style="11" customWidth="1"/>
    <col min="14598" max="14598" width="16.7109375" style="11" customWidth="1"/>
    <col min="14599" max="14599" width="18.7109375" style="11" customWidth="1"/>
    <col min="14600" max="14600" width="34.42578125" style="11" bestFit="1" customWidth="1"/>
    <col min="14601" max="14601" width="26.42578125" style="11" bestFit="1" customWidth="1"/>
    <col min="14602" max="14602" width="19.5703125" style="11" bestFit="1" customWidth="1"/>
    <col min="14603" max="14603" width="9.140625" style="11"/>
    <col min="14604" max="14604" width="10.28515625" style="11" customWidth="1"/>
    <col min="14605" max="14849" width="9.140625" style="11"/>
    <col min="14850" max="14850" width="12.42578125" style="11" customWidth="1"/>
    <col min="14851" max="14851" width="19.28515625" style="11" customWidth="1"/>
    <col min="14852" max="14852" width="17.140625" style="11" customWidth="1"/>
    <col min="14853" max="14853" width="27.140625" style="11" customWidth="1"/>
    <col min="14854" max="14854" width="16.7109375" style="11" customWidth="1"/>
    <col min="14855" max="14855" width="18.7109375" style="11" customWidth="1"/>
    <col min="14856" max="14856" width="34.42578125" style="11" bestFit="1" customWidth="1"/>
    <col min="14857" max="14857" width="26.42578125" style="11" bestFit="1" customWidth="1"/>
    <col min="14858" max="14858" width="19.5703125" style="11" bestFit="1" customWidth="1"/>
    <col min="14859" max="14859" width="9.140625" style="11"/>
    <col min="14860" max="14860" width="10.28515625" style="11" customWidth="1"/>
    <col min="14861" max="15105" width="9.140625" style="11"/>
    <col min="15106" max="15106" width="12.42578125" style="11" customWidth="1"/>
    <col min="15107" max="15107" width="19.28515625" style="11" customWidth="1"/>
    <col min="15108" max="15108" width="17.140625" style="11" customWidth="1"/>
    <col min="15109" max="15109" width="27.140625" style="11" customWidth="1"/>
    <col min="15110" max="15110" width="16.7109375" style="11" customWidth="1"/>
    <col min="15111" max="15111" width="18.7109375" style="11" customWidth="1"/>
    <col min="15112" max="15112" width="34.42578125" style="11" bestFit="1" customWidth="1"/>
    <col min="15113" max="15113" width="26.42578125" style="11" bestFit="1" customWidth="1"/>
    <col min="15114" max="15114" width="19.5703125" style="11" bestFit="1" customWidth="1"/>
    <col min="15115" max="15115" width="9.140625" style="11"/>
    <col min="15116" max="15116" width="10.28515625" style="11" customWidth="1"/>
    <col min="15117" max="15361" width="9.140625" style="11"/>
    <col min="15362" max="15362" width="12.42578125" style="11" customWidth="1"/>
    <col min="15363" max="15363" width="19.28515625" style="11" customWidth="1"/>
    <col min="15364" max="15364" width="17.140625" style="11" customWidth="1"/>
    <col min="15365" max="15365" width="27.140625" style="11" customWidth="1"/>
    <col min="15366" max="15366" width="16.7109375" style="11" customWidth="1"/>
    <col min="15367" max="15367" width="18.7109375" style="11" customWidth="1"/>
    <col min="15368" max="15368" width="34.42578125" style="11" bestFit="1" customWidth="1"/>
    <col min="15369" max="15369" width="26.42578125" style="11" bestFit="1" customWidth="1"/>
    <col min="15370" max="15370" width="19.5703125" style="11" bestFit="1" customWidth="1"/>
    <col min="15371" max="15371" width="9.140625" style="11"/>
    <col min="15372" max="15372" width="10.28515625" style="11" customWidth="1"/>
    <col min="15373" max="15617" width="9.140625" style="11"/>
    <col min="15618" max="15618" width="12.42578125" style="11" customWidth="1"/>
    <col min="15619" max="15619" width="19.28515625" style="11" customWidth="1"/>
    <col min="15620" max="15620" width="17.140625" style="11" customWidth="1"/>
    <col min="15621" max="15621" width="27.140625" style="11" customWidth="1"/>
    <col min="15622" max="15622" width="16.7109375" style="11" customWidth="1"/>
    <col min="15623" max="15623" width="18.7109375" style="11" customWidth="1"/>
    <col min="15624" max="15624" width="34.42578125" style="11" bestFit="1" customWidth="1"/>
    <col min="15625" max="15625" width="26.42578125" style="11" bestFit="1" customWidth="1"/>
    <col min="15626" max="15626" width="19.5703125" style="11" bestFit="1" customWidth="1"/>
    <col min="15627" max="15627" width="9.140625" style="11"/>
    <col min="15628" max="15628" width="10.28515625" style="11" customWidth="1"/>
    <col min="15629" max="15873" width="9.140625" style="11"/>
    <col min="15874" max="15874" width="12.42578125" style="11" customWidth="1"/>
    <col min="15875" max="15875" width="19.28515625" style="11" customWidth="1"/>
    <col min="15876" max="15876" width="17.140625" style="11" customWidth="1"/>
    <col min="15877" max="15877" width="27.140625" style="11" customWidth="1"/>
    <col min="15878" max="15878" width="16.7109375" style="11" customWidth="1"/>
    <col min="15879" max="15879" width="18.7109375" style="11" customWidth="1"/>
    <col min="15880" max="15880" width="34.42578125" style="11" bestFit="1" customWidth="1"/>
    <col min="15881" max="15881" width="26.42578125" style="11" bestFit="1" customWidth="1"/>
    <col min="15882" max="15882" width="19.5703125" style="11" bestFit="1" customWidth="1"/>
    <col min="15883" max="15883" width="9.140625" style="11"/>
    <col min="15884" max="15884" width="10.28515625" style="11" customWidth="1"/>
    <col min="15885" max="16129" width="9.140625" style="11"/>
    <col min="16130" max="16130" width="12.42578125" style="11" customWidth="1"/>
    <col min="16131" max="16131" width="19.28515625" style="11" customWidth="1"/>
    <col min="16132" max="16132" width="17.140625" style="11" customWidth="1"/>
    <col min="16133" max="16133" width="27.140625" style="11" customWidth="1"/>
    <col min="16134" max="16134" width="16.7109375" style="11" customWidth="1"/>
    <col min="16135" max="16135" width="18.7109375" style="11" customWidth="1"/>
    <col min="16136" max="16136" width="34.42578125" style="11" bestFit="1" customWidth="1"/>
    <col min="16137" max="16137" width="26.42578125" style="11" bestFit="1" customWidth="1"/>
    <col min="16138" max="16138" width="19.5703125" style="11" bestFit="1" customWidth="1"/>
    <col min="16139" max="16139" width="9.140625" style="11"/>
    <col min="16140" max="16140" width="10.28515625" style="11" customWidth="1"/>
    <col min="16141" max="16384" width="9.140625" style="11"/>
  </cols>
  <sheetData>
    <row r="1" spans="1:12" s="4" customFormat="1" x14ac:dyDescent="0.25">
      <c r="B1" s="140" t="s">
        <v>330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s="4" customFormat="1" x14ac:dyDescent="0.25">
      <c r="L2" s="6"/>
    </row>
    <row r="3" spans="1:12" s="4" customFormat="1" ht="16.5" thickBot="1" x14ac:dyDescent="0.3">
      <c r="L3" s="6"/>
    </row>
    <row r="4" spans="1:12" s="4" customFormat="1" ht="16.5" thickBot="1" x14ac:dyDescent="0.3">
      <c r="A4" s="141" t="s">
        <v>45</v>
      </c>
      <c r="B4" s="141"/>
      <c r="C4" s="142" t="s">
        <v>46</v>
      </c>
      <c r="D4" s="142" t="s">
        <v>47</v>
      </c>
      <c r="E4" s="144" t="s">
        <v>48</v>
      </c>
      <c r="F4" s="142" t="s">
        <v>49</v>
      </c>
      <c r="G4" s="142"/>
      <c r="H4" s="142"/>
      <c r="I4" s="144" t="s">
        <v>50</v>
      </c>
      <c r="J4" s="144" t="s">
        <v>51</v>
      </c>
      <c r="K4" s="144" t="s">
        <v>52</v>
      </c>
      <c r="L4" s="146" t="s">
        <v>53</v>
      </c>
    </row>
    <row r="5" spans="1:12" s="4" customFormat="1" x14ac:dyDescent="0.25">
      <c r="A5" s="70" t="s">
        <v>54</v>
      </c>
      <c r="B5" s="71" t="s">
        <v>55</v>
      </c>
      <c r="C5" s="143"/>
      <c r="D5" s="143"/>
      <c r="E5" s="145"/>
      <c r="F5" s="71" t="s">
        <v>56</v>
      </c>
      <c r="G5" s="71" t="s">
        <v>57</v>
      </c>
      <c r="H5" s="71" t="s">
        <v>58</v>
      </c>
      <c r="I5" s="145"/>
      <c r="J5" s="145"/>
      <c r="K5" s="145"/>
      <c r="L5" s="147"/>
    </row>
    <row r="6" spans="1:12" s="4" customFormat="1" ht="28.5" customHeight="1" x14ac:dyDescent="0.25">
      <c r="A6" s="116"/>
      <c r="B6" s="30">
        <v>45939</v>
      </c>
      <c r="C6" s="117" t="s">
        <v>140</v>
      </c>
      <c r="D6" s="117" t="s">
        <v>147</v>
      </c>
      <c r="E6" s="118" t="s">
        <v>331</v>
      </c>
      <c r="F6" s="117" t="s">
        <v>148</v>
      </c>
      <c r="G6" s="117" t="s">
        <v>327</v>
      </c>
      <c r="H6" s="117" t="s">
        <v>328</v>
      </c>
      <c r="I6" s="118" t="s">
        <v>329</v>
      </c>
      <c r="J6" s="118" t="s">
        <v>149</v>
      </c>
      <c r="K6" s="118">
        <v>1</v>
      </c>
      <c r="L6" s="119">
        <f>1*69+60+186.48</f>
        <v>315.48</v>
      </c>
    </row>
    <row r="7" spans="1:12" ht="21" customHeight="1" thickBot="1" x14ac:dyDescent="0.3">
      <c r="A7" s="72"/>
      <c r="B7" s="105"/>
      <c r="C7" s="106"/>
      <c r="D7" s="109"/>
      <c r="E7" s="110"/>
      <c r="F7" s="107"/>
      <c r="G7" s="106"/>
      <c r="H7" s="106"/>
      <c r="I7" s="138" t="s">
        <v>10</v>
      </c>
      <c r="J7" s="138"/>
      <c r="K7" s="139"/>
      <c r="L7" s="96">
        <f>SUM(L6:L6)</f>
        <v>315.48</v>
      </c>
    </row>
    <row r="8" spans="1:12" x14ac:dyDescent="0.25">
      <c r="A8" s="92"/>
      <c r="B8" s="93"/>
      <c r="D8" s="94"/>
      <c r="I8" s="7"/>
      <c r="J8" s="7"/>
      <c r="K8" s="7"/>
      <c r="L8" s="95"/>
    </row>
    <row r="9" spans="1:12" x14ac:dyDescent="0.25">
      <c r="L9" s="84"/>
    </row>
    <row r="20" spans="7:7" x14ac:dyDescent="0.25">
      <c r="G20" s="9"/>
    </row>
  </sheetData>
  <mergeCells count="11">
    <mergeCell ref="I7:K7"/>
    <mergeCell ref="B1:L1"/>
    <mergeCell ref="A4:B4"/>
    <mergeCell ref="C4:C5"/>
    <mergeCell ref="D4:D5"/>
    <mergeCell ref="E4:E5"/>
    <mergeCell ref="F4:H4"/>
    <mergeCell ref="I4:I5"/>
    <mergeCell ref="J4:J5"/>
    <mergeCell ref="K4:K5"/>
    <mergeCell ref="L4:L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Banci </vt:lpstr>
      <vt:lpstr>casierie</vt:lpstr>
      <vt:lpstr>delegatie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Mihes Daniela</dc:creator>
  <cp:lastModifiedBy>Manc Mihaela</cp:lastModifiedBy>
  <cp:lastPrinted>2025-06-17T07:09:39Z</cp:lastPrinted>
  <dcterms:created xsi:type="dcterms:W3CDTF">2024-03-19T09:37:51Z</dcterms:created>
  <dcterms:modified xsi:type="dcterms:W3CDTF">2025-11-25T10:45:19Z</dcterms:modified>
</cp:coreProperties>
</file>