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B4F4C92A-8337-44CA-967B-8D4286647DA8}" xr6:coauthVersionLast="47" xr6:coauthVersionMax="47" xr10:uidLastSave="{00000000-0000-0000-0000-000000000000}"/>
  <bookViews>
    <workbookView xWindow="30" yWindow="0" windowWidth="28770" windowHeight="1548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3" l="1"/>
  <c r="L21" i="3"/>
  <c r="L20" i="3"/>
  <c r="L19" i="3"/>
  <c r="L18" i="3"/>
  <c r="L15" i="3"/>
  <c r="L16" i="3"/>
  <c r="L17" i="3"/>
  <c r="L14" i="3"/>
  <c r="L13" i="3"/>
  <c r="L12" i="3"/>
  <c r="L11" i="3"/>
  <c r="L10" i="3"/>
  <c r="L9" i="3"/>
  <c r="L8" i="3"/>
  <c r="L7" i="3"/>
  <c r="L6" i="3"/>
  <c r="D311" i="1"/>
  <c r="D306" i="1" l="1"/>
  <c r="D314" i="1"/>
  <c r="D312" i="1"/>
  <c r="D309" i="1"/>
  <c r="D308" i="1"/>
  <c r="D307" i="1"/>
  <c r="C296" i="1"/>
  <c r="C300" i="1" s="1"/>
  <c r="C287" i="1"/>
  <c r="C285" i="1"/>
  <c r="C283" i="1"/>
  <c r="C280" i="1"/>
  <c r="C271" i="1"/>
  <c r="C270" i="1"/>
  <c r="C260" i="1"/>
  <c r="C252" i="1"/>
  <c r="C249" i="1"/>
  <c r="C247" i="1"/>
  <c r="C245" i="1"/>
  <c r="C226" i="1"/>
  <c r="C216" i="1"/>
  <c r="C212" i="1"/>
  <c r="C202" i="1"/>
  <c r="C197" i="1"/>
  <c r="C195" i="1"/>
  <c r="C187" i="1"/>
  <c r="C182" i="1"/>
  <c r="C181" i="1"/>
  <c r="C175" i="1"/>
  <c r="C173" i="1"/>
  <c r="C163" i="1"/>
  <c r="C162" i="1"/>
  <c r="C161" i="1"/>
  <c r="C156" i="1"/>
  <c r="C155" i="1"/>
  <c r="C152" i="1"/>
  <c r="C140" i="1"/>
  <c r="C135" i="1"/>
  <c r="C131" i="1"/>
  <c r="C129" i="1"/>
  <c r="C128" i="1"/>
  <c r="C120" i="1"/>
  <c r="C112" i="1"/>
  <c r="C98" i="1"/>
  <c r="C93" i="1"/>
  <c r="C92" i="1"/>
  <c r="C89" i="1"/>
  <c r="C83" i="1"/>
  <c r="C73" i="1"/>
  <c r="C68" i="1"/>
  <c r="C66" i="1"/>
  <c r="C65" i="1"/>
  <c r="C64" i="1"/>
  <c r="C59" i="1"/>
  <c r="C58" i="1"/>
  <c r="C54" i="1"/>
  <c r="C52" i="1"/>
  <c r="C48" i="1"/>
  <c r="C46" i="1"/>
  <c r="C44" i="1"/>
  <c r="C37" i="1"/>
  <c r="C35" i="1"/>
  <c r="C33" i="1"/>
  <c r="C26" i="1"/>
  <c r="C17" i="1"/>
  <c r="C288" i="1" l="1"/>
  <c r="D304" i="1" l="1"/>
  <c r="D305" i="1" l="1"/>
  <c r="C16" i="2" l="1"/>
  <c r="D315" i="1" s="1"/>
  <c r="C11" i="1" l="1"/>
  <c r="C301" i="1" s="1"/>
  <c r="D303" i="1" l="1"/>
  <c r="D316" i="1" l="1"/>
</calcChain>
</file>

<file path=xl/sharedStrings.xml><?xml version="1.0" encoding="utf-8"?>
<sst xmlns="http://schemas.openxmlformats.org/spreadsheetml/2006/main" count="805" uniqueCount="425">
  <si>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</si>
  <si>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</si>
  <si>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</si>
  <si>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</si>
  <si>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</si>
  <si>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</si>
  <si>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</si>
  <si>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</si>
  <si>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</si>
  <si>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</si>
  <si>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</si>
  <si>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</si>
  <si>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</si>
  <si>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</si>
  <si>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</si>
  <si>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</si>
  <si>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</si>
  <si>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</si>
  <si>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</si>
  <si>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</si>
  <si>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</si>
  <si>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</si>
  <si>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ANGAJAT</t>
  </si>
  <si>
    <t>ABONAMENTE</t>
  </si>
  <si>
    <t>COMPANY DATA</t>
  </si>
  <si>
    <t>ROMGAZ</t>
  </si>
  <si>
    <t>RER VEST</t>
  </si>
  <si>
    <t>CALVADOR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</si>
  <si>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</si>
  <si>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</si>
  <si>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</si>
  <si>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</si>
  <si>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</si>
  <si>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</si>
  <si>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</si>
  <si>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</si>
  <si>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</si>
  <si>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</si>
  <si>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</si>
  <si>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</si>
  <si>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</si>
  <si>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</si>
  <si>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</si>
  <si>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</si>
  <si>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</si>
  <si>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</si>
  <si>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</si>
  <si>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</si>
  <si>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</si>
  <si>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</si>
  <si>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</si>
  <si>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</si>
  <si>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</si>
  <si>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</si>
  <si>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</si>
  <si>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</si>
  <si>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</si>
  <si>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</si>
  <si>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</si>
  <si>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</si>
  <si>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</si>
  <si>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</si>
  <si>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</si>
  <si>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</si>
  <si>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</si>
  <si>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BURSA ROMANA DE MARFURI</t>
  </si>
  <si>
    <t>CONTINENTAL HOTELS</t>
  </si>
  <si>
    <t>ABA CRISURI</t>
  </si>
  <si>
    <t>TOTAL SOFT</t>
  </si>
  <si>
    <t>PROFLEX NORD VEST</t>
  </si>
  <si>
    <t>DIGI ROMANIA</t>
  </si>
  <si>
    <t>DESEURI</t>
  </si>
  <si>
    <t>mentenanta GE VERNONA INTERNAT.LLC</t>
  </si>
  <si>
    <t>TURISM FELIX</t>
  </si>
  <si>
    <t>ENERGIE ELECTRICA</t>
  </si>
  <si>
    <t>TRANSGEX</t>
  </si>
  <si>
    <t>*</t>
  </si>
  <si>
    <t>DEDEMAN</t>
  </si>
  <si>
    <t>MESSER ROMANIA GAZ</t>
  </si>
  <si>
    <t>SERVICII REZERVARE CAPACITATE</t>
  </si>
  <si>
    <t>LAPTE</t>
  </si>
  <si>
    <t>GAZE NATURALE-DIRECT DEBIT</t>
  </si>
  <si>
    <t>SIMBAC</t>
  </si>
  <si>
    <t>CAO</t>
  </si>
  <si>
    <t>CARGUS</t>
  </si>
  <si>
    <t>VODAFONE ROMANIA</t>
  </si>
  <si>
    <t>PMO</t>
  </si>
  <si>
    <t>SELGROS CASH&amp;CARRY</t>
  </si>
  <si>
    <t>ACETILENA</t>
  </si>
  <si>
    <t>ELBAMA PROTECTION</t>
  </si>
  <si>
    <t>BUGETUL DE STAT</t>
  </si>
  <si>
    <t>SERVICII MEDICALE</t>
  </si>
  <si>
    <t>ABONAMENT ROLE TEXTILE</t>
  </si>
  <si>
    <t>GENESYS MEDICAL CLINIC</t>
  </si>
  <si>
    <t>EUROAUTO</t>
  </si>
  <si>
    <t>CEMAX</t>
  </si>
  <si>
    <t>RESTITUIRE GARANTIE DE BUNA EXECUTIE</t>
  </si>
  <si>
    <t>ENERGIE TERMICA</t>
  </si>
  <si>
    <t>ASISTENTA TEHNICA</t>
  </si>
  <si>
    <t>AVRIL</t>
  </si>
  <si>
    <t>TERRAVERDE</t>
  </si>
  <si>
    <t>MOTOUTILAJE</t>
  </si>
  <si>
    <t>ARCAFIN</t>
  </si>
  <si>
    <t>ORANGE ROMANIA</t>
  </si>
  <si>
    <t>CLIENT</t>
  </si>
  <si>
    <t>APROMET</t>
  </si>
  <si>
    <t xml:space="preserve">REVIZIE AUTO </t>
  </si>
  <si>
    <t>certificate CO2 (AFS EXECUTION SERVICES,GLOBAL FACTOR,EMBA POWER)</t>
  </si>
  <si>
    <t xml:space="preserve">Compartiment financiar contabilitate </t>
  </si>
  <si>
    <t>IVECO TRUCK SERVICES</t>
  </si>
  <si>
    <t>BRML</t>
  </si>
  <si>
    <t>CNTEE TRANSELECTRICA</t>
  </si>
  <si>
    <t>GODMAN</t>
  </si>
  <si>
    <t>SIAD</t>
  </si>
  <si>
    <t>CARGO TRACK SOLUTIONS</t>
  </si>
  <si>
    <t>TRANSGAZ</t>
  </si>
  <si>
    <t>AMP GRUP</t>
  </si>
  <si>
    <t>PADO GROUP</t>
  </si>
  <si>
    <t>DGV</t>
  </si>
  <si>
    <t>SIMETRIX BUSINESS SOFTWARE</t>
  </si>
  <si>
    <t>OXIGEN TEHNIC</t>
  </si>
  <si>
    <t>APA SUBTERAN INDUSTRIE</t>
  </si>
  <si>
    <t>PRODUSE PROTOCOL</t>
  </si>
  <si>
    <t>ABONAMENT</t>
  </si>
  <si>
    <t>MUNICIPIUL ORADEA-DIRECTIA ECONOMICA</t>
  </si>
  <si>
    <t xml:space="preserve">COPIAT CHEI SI ACCESORII </t>
  </si>
  <si>
    <t>ERBICID</t>
  </si>
  <si>
    <t>FLUID CONSULTING</t>
  </si>
  <si>
    <t>AUTOGRAND</t>
  </si>
  <si>
    <t>DAFCOCHIM</t>
  </si>
  <si>
    <t>INSTAL PLUS</t>
  </si>
  <si>
    <t>BEST SERVICE&amp;VENDING</t>
  </si>
  <si>
    <t>ECO SWISS</t>
  </si>
  <si>
    <t>MARTECHIM</t>
  </si>
  <si>
    <t>AUTO BARA&amp;CO</t>
  </si>
  <si>
    <t>NUTRIVET</t>
  </si>
  <si>
    <t>BLOC BETON</t>
  </si>
  <si>
    <t>HOSTERION</t>
  </si>
  <si>
    <t>SOC.ELECTRICA FURNIZARE</t>
  </si>
  <si>
    <t>ORANGE</t>
  </si>
  <si>
    <t>GENERAL STAR WEST COMPANY</t>
  </si>
  <si>
    <t>NATALE IMPEX</t>
  </si>
  <si>
    <t>ACID CLORHIDRIC</t>
  </si>
  <si>
    <t>TRANSPORT ENERGIE ELECTRICA</t>
  </si>
  <si>
    <t>MONITORIZARE GPS</t>
  </si>
  <si>
    <t>SPALARE CHIMICA</t>
  </si>
  <si>
    <t>DECONT CHELTUIELI DEPLASARE</t>
  </si>
  <si>
    <t>VAR CALCIC</t>
  </si>
  <si>
    <t>PLACI BETON</t>
  </si>
  <si>
    <t>PRODUSE CHIMICE</t>
  </si>
  <si>
    <t>REDEVENTA DATORATA PT. ANUL 2024</t>
  </si>
  <si>
    <t>MATERIALE CONSUMABILE</t>
  </si>
  <si>
    <t>HBZ ROMANIA</t>
  </si>
  <si>
    <t>ALTEX ROMANIA</t>
  </si>
  <si>
    <t xml:space="preserve">CONSUMABILE AUTO </t>
  </si>
  <si>
    <t>CONSUMABILE</t>
  </si>
  <si>
    <t>Situatia cheltuielilor cu deplasarile efectuate in luna mai 2025</t>
  </si>
  <si>
    <t>DISPECERAT ENERGETIC</t>
  </si>
  <si>
    <t>ROMANIA</t>
  </si>
  <si>
    <t>MASINA</t>
  </si>
  <si>
    <t>DISPECER ENERGETIC</t>
  </si>
  <si>
    <t>INGINER</t>
  </si>
  <si>
    <t>gaz (ROMGAZ,TRANSGAZ,PREMIER ENERGY TRADING,BRM)</t>
  </si>
  <si>
    <t>ENERGIE ELECTRICA-DIRECT DEBIT</t>
  </si>
  <si>
    <t>CORESPONDENTA INTERNA</t>
  </si>
  <si>
    <t>impozite si taxe locale( impozit pe constructii)</t>
  </si>
  <si>
    <t>COMPARTIMENT CONTROLLING</t>
  </si>
  <si>
    <t xml:space="preserve">                               SITUATIA PLATILOR EFECTUATE PRIN BANCA IN LUNA iunie 2025</t>
  </si>
  <si>
    <t>1-30.06.25</t>
  </si>
  <si>
    <t>LICENTE</t>
  </si>
  <si>
    <t>RESTITUIRE SUMA  PLATITA IN AVANS</t>
  </si>
  <si>
    <t>RESTITUIRE GARANTIE DE PARTICIPARE</t>
  </si>
  <si>
    <t>SERVICII CURIERAT</t>
  </si>
  <si>
    <t>SUPLIMENTARE SPATIU DE STOCARE E-MAIL</t>
  </si>
  <si>
    <t>CONSUMURI ARI</t>
  </si>
  <si>
    <t>REFACTURARE ENERGIE ELECTRICA</t>
  </si>
  <si>
    <t>MENTENANTA</t>
  </si>
  <si>
    <t>TARIF AUTORIZATIE INFIINTARE GRUP 7</t>
  </si>
  <si>
    <t>DEZECHILIBRU POZITIV MARTIE, APRILIE 2025</t>
  </si>
  <si>
    <t>SERVICII DE MENTENANTA MAI 2025</t>
  </si>
  <si>
    <t>SITUATIE DE LUCRARI</t>
  </si>
  <si>
    <t xml:space="preserve">SERVICII DE MENTENANTA   </t>
  </si>
  <si>
    <t>REPARATIE  CF DEVIZ</t>
  </si>
  <si>
    <t>ABONAMENT PURIFICATOR, SERVICII IGIENIZARE</t>
  </si>
  <si>
    <t>TARIF PI, PZU MAI 2025</t>
  </si>
  <si>
    <t>REFACTURARE APA</t>
  </si>
  <si>
    <t>JALUZELE</t>
  </si>
  <si>
    <t>ANALIZA PROBA GAZ NATURAL APRILIE 2025</t>
  </si>
  <si>
    <t>SERVICII DE RAPORTARE STANDARD GAZE MAI 2025</t>
  </si>
  <si>
    <t>SUPLIMENTARE GARANTIE FINANCIARA</t>
  </si>
  <si>
    <t>TARIF PI, MAI 2025</t>
  </si>
  <si>
    <t>SERVICII AUDIT</t>
  </si>
  <si>
    <t>MONITORIZARE FIRME</t>
  </si>
  <si>
    <t>ABONAMENT MAI 2025</t>
  </si>
  <si>
    <t>CASCO RATA 1</t>
  </si>
  <si>
    <t>TAXA ACTIVITATE SPORTIVA</t>
  </si>
  <si>
    <t>TRANSPORT DESEURI</t>
  </si>
  <si>
    <t>AJUTOR INCALZIRE ENERGIE TERMICA NECUVENIT MARTIE 2025</t>
  </si>
  <si>
    <t>APA</t>
  </si>
  <si>
    <t>LICENTE SERVER</t>
  </si>
  <si>
    <t>SERVICII DE RAPORTARE MAI 2025</t>
  </si>
  <si>
    <t>COMISIOANE MAI 2025</t>
  </si>
  <si>
    <t>RESTITUIRE SUMA INCASATA ERONAT</t>
  </si>
  <si>
    <t>CONSUM ARI PT 407</t>
  </si>
  <si>
    <t>AVANS GAZE NATURALE</t>
  </si>
  <si>
    <t>AUTORIZATIE DE GOSPODARIRE A APELOR</t>
  </si>
  <si>
    <t>DEZECHILIBRU NEGATIV APRILIE 2025</t>
  </si>
  <si>
    <t>TAXA ADEVERINTA DE RADIERE</t>
  </si>
  <si>
    <t>AVANS CHELTUIELI DEPLASARE</t>
  </si>
  <si>
    <t>BIROTICA, PAPETARIE</t>
  </si>
  <si>
    <t>AVANS CHELTUIELI DE TRANSPORT SI CAZARE</t>
  </si>
  <si>
    <t>SARE TABLETE</t>
  </si>
  <si>
    <t>NEUTRALITATE APRILIE 2025</t>
  </si>
  <si>
    <t>ECHIPAMENTE DE FOTBAL</t>
  </si>
  <si>
    <t>ACID SULFURIC</t>
  </si>
  <si>
    <t>FURTUN HIDRAULIC</t>
  </si>
  <si>
    <t>EMISII DE POLUANTI MAI 2025</t>
  </si>
  <si>
    <t>BETON</t>
  </si>
  <si>
    <t>PUBLICARE INFORMATII MAI 2025</t>
  </si>
  <si>
    <t>LUCRARI PAVARE SI ASFALTARE</t>
  </si>
  <si>
    <t xml:space="preserve">PRIMA ASIGURARE RCA </t>
  </si>
  <si>
    <t xml:space="preserve">PRESTARI SERVICII DE DIRIGENTIE DE SANTIER </t>
  </si>
  <si>
    <t>SERVICII DE UPGRADE CHARISMA</t>
  </si>
  <si>
    <t xml:space="preserve">SPIT CIOCAN HIDRAULIC </t>
  </si>
  <si>
    <t>SERVICII DE PAZA MAI 2025</t>
  </si>
  <si>
    <t xml:space="preserve">REST IMPOZIT PE CIFRA DE AFACERI 2024 </t>
  </si>
  <si>
    <t>ACCIZE GAZE NATURALE  MAI 2025</t>
  </si>
  <si>
    <t>PRESTATII APA-CANAL</t>
  </si>
  <si>
    <t>CONSUM ARI PT 849</t>
  </si>
  <si>
    <t>TAXA VAMALA</t>
  </si>
  <si>
    <t>ECHIPAMENTE DE PROTECTIE</t>
  </si>
  <si>
    <t xml:space="preserve">DESEURI </t>
  </si>
  <si>
    <t>BALAST</t>
  </si>
  <si>
    <t xml:space="preserve">ABONAMENT  </t>
  </si>
  <si>
    <t>CHIRIE IUNIE 2025</t>
  </si>
  <si>
    <t>CONSUM ARI PT 872</t>
  </si>
  <si>
    <t>VERIFICARE GAZE NATURALE  MAI 2025</t>
  </si>
  <si>
    <t>VERIFICARI, ETALONARI</t>
  </si>
  <si>
    <t>BILANT ENERGETIC SI AUDIT ENERGETIC</t>
  </si>
  <si>
    <t>TAXA AVIZ DE EXECUTIE LUCRARI MAI 2025</t>
  </si>
  <si>
    <t>CHIRIE SPATII COMERCIALE</t>
  </si>
  <si>
    <t>VANA MULTIFUNCTIONALA</t>
  </si>
  <si>
    <t>GAZE NATURALE</t>
  </si>
  <si>
    <t>DEZECHILIBRU DE TIP DEFICIT MAI 2025</t>
  </si>
  <si>
    <t>RATA 1 CASCO</t>
  </si>
  <si>
    <t>SARE GEMA</t>
  </si>
  <si>
    <t>DEZECHILIBRU NEGATIV IUNIE 2024</t>
  </si>
  <si>
    <t>INET CORPORATION ANALYTICS</t>
  </si>
  <si>
    <t>RADACINI MOTORS</t>
  </si>
  <si>
    <t>ROADHILL AUTOMOTIVE</t>
  </si>
  <si>
    <t>VIMEX SRL</t>
  </si>
  <si>
    <t>ASOC.DE PROPR. ANASTASIA RESIDENCE</t>
  </si>
  <si>
    <t>VESTRA INDUSTRY</t>
  </si>
  <si>
    <t>ANRE</t>
  </si>
  <si>
    <t xml:space="preserve">ELECTRICA FURNIZARE </t>
  </si>
  <si>
    <t>PRESTCOM INSTAL</t>
  </si>
  <si>
    <t>CRITO PROD</t>
  </si>
  <si>
    <t>ATLAS COPCO</t>
  </si>
  <si>
    <t>ASOC.DE PROPR.VICTORIA REZIDENTIAL</t>
  </si>
  <si>
    <t>AWA ROLLS</t>
  </si>
  <si>
    <t>INC-DTCI ICSI RM VALCEA</t>
  </si>
  <si>
    <t>BRM(ROMANIAN COMMODITIES EXCHANGE)</t>
  </si>
  <si>
    <t>DNS BIROTICA</t>
  </si>
  <si>
    <t>VITALOR CHEM</t>
  </si>
  <si>
    <t>TVG TAX AUDIT</t>
  </si>
  <si>
    <t>UNIQA</t>
  </si>
  <si>
    <t>FEDERATIA ROMANA DE MINIFOTBAL</t>
  </si>
  <si>
    <t>SPITAL CLINIC JUD. DE URGENTA BIHOR</t>
  </si>
  <si>
    <t>AGENTIA PT.PROTECTIA MEDIULUI</t>
  </si>
  <si>
    <t>AJPPIS</t>
  </si>
  <si>
    <t>PRISPACHIM SRL</t>
  </si>
  <si>
    <t>TOTAL DISTRIBUTION</t>
  </si>
  <si>
    <t>PAYPOINT</t>
  </si>
  <si>
    <t>ASOC. MOCIULSCHI 12</t>
  </si>
  <si>
    <t>PREMIER ENERGY</t>
  </si>
  <si>
    <t>EURO LIFTING</t>
  </si>
  <si>
    <t>AUTOPARTS OIL DEPOT</t>
  </si>
  <si>
    <t>ELEVATOR</t>
  </si>
  <si>
    <t>POLIGRAFIA OFFSET PRINT</t>
  </si>
  <si>
    <t>DUMBRAVA GEONI­GH­CAB.EXPERTIZA</t>
  </si>
  <si>
    <t>CDI DISTRIBUTION GRUP</t>
  </si>
  <si>
    <t>PROTECNO SRL MONDOLFO</t>
  </si>
  <si>
    <t>DEPOZITUL DE TRICOURI LINCOLN TRADE</t>
  </si>
  <si>
    <t>BLACK SEA SUPPLIERS</t>
  </si>
  <si>
    <t xml:space="preserve">INSTAL PLUS </t>
  </si>
  <si>
    <t>WINMOB DESIGN</t>
  </si>
  <si>
    <t>ROMPETROL</t>
  </si>
  <si>
    <t>ADMIN.FONDULUI PT MEDIU</t>
  </si>
  <si>
    <t>DRUMURI BIHOR</t>
  </si>
  <si>
    <t>NOVA POWER AND GAS</t>
  </si>
  <si>
    <t>BEHR</t>
  </si>
  <si>
    <t>TET CONSTRUCT</t>
  </si>
  <si>
    <t>NCH</t>
  </si>
  <si>
    <t xml:space="preserve">DAW MANAGEMENT </t>
  </si>
  <si>
    <t>NCH ROMANIA PRODUSE DE INTRETINERE</t>
  </si>
  <si>
    <t>BIROUL VAMAL GR.1 BIHOR</t>
  </si>
  <si>
    <t>SALESIANER</t>
  </si>
  <si>
    <t>ROMGAZ DEPOGAZ</t>
  </si>
  <si>
    <t xml:space="preserve">GODMAN </t>
  </si>
  <si>
    <t xml:space="preserve">SIMBAC </t>
  </si>
  <si>
    <t>SANTAL COMEXIM</t>
  </si>
  <si>
    <t>ASOC.DE PROPR.ANASTASIA RESIDENCE</t>
  </si>
  <si>
    <t>ALSTING TIMSERV</t>
  </si>
  <si>
    <t>EUROTOTAL COMP</t>
  </si>
  <si>
    <t>DANFER</t>
  </si>
  <si>
    <t>PILOT CAD</t>
  </si>
  <si>
    <t>METALPLUS PRODUCTIE SI SERVICII</t>
  </si>
  <si>
    <t>MKT CREATIVE EVENTS</t>
  </si>
  <si>
    <t>NOVA POWER</t>
  </si>
  <si>
    <t>ASOC.DE PROPR.PARCUL TRAIAN 27</t>
  </si>
  <si>
    <t xml:space="preserve">ROMGAZ  </t>
  </si>
  <si>
    <t>GE VERNOVA INTERNATIONAL LLC WILMINGTON</t>
  </si>
  <si>
    <t>MOISI SERV COM</t>
  </si>
  <si>
    <t>MECATRON</t>
  </si>
  <si>
    <t>PARHAN COM</t>
  </si>
  <si>
    <t xml:space="preserve">SOC. ELECTRICA FURNIZARE </t>
  </si>
  <si>
    <t>ELECTROVAL SOUND</t>
  </si>
  <si>
    <t>REFACTURARE ENERGIE ELECTRICA APRILIE 2025</t>
  </si>
  <si>
    <t>ANALIZE FIZICO-CHIMICE PT ULEI SINTETIC</t>
  </si>
  <si>
    <t xml:space="preserve">CONSUM ENERGIE ELECTRICA </t>
  </si>
  <si>
    <t xml:space="preserve">AVANS GAZE NATURALE  IULIE 2025 </t>
  </si>
  <si>
    <t xml:space="preserve">AVANS GAZE NATURALE IULIE 2025 </t>
  </si>
  <si>
    <t xml:space="preserve">AVANS GAZ </t>
  </si>
  <si>
    <t xml:space="preserve">ASIGURARE RCA </t>
  </si>
  <si>
    <t>MATERIALE FERONERIE</t>
  </si>
  <si>
    <t>PRODUSE BUCATARIE</t>
  </si>
  <si>
    <t>VENDING MASTER</t>
  </si>
  <si>
    <t>CONSUMABILE BUCATARIE</t>
  </si>
  <si>
    <t>THINQ ELECTRONICS</t>
  </si>
  <si>
    <t>DANTE INTERNATIONAL</t>
  </si>
  <si>
    <t>TRANSPORT MARFA</t>
  </si>
  <si>
    <t>S.P.S.C.ROMPAC</t>
  </si>
  <si>
    <t>DESCARCARE CARTELA TAHOGRAF</t>
  </si>
  <si>
    <t>GLISSANDO</t>
  </si>
  <si>
    <t>CONSUMABILE GRADINARIT</t>
  </si>
  <si>
    <t>VICTOR</t>
  </si>
  <si>
    <t>ECO DREAM TEAM</t>
  </si>
  <si>
    <t>CORP DE ILUMINAT</t>
  </si>
  <si>
    <t xml:space="preserve">NABLA IMPEX </t>
  </si>
  <si>
    <t>VOLA.RO</t>
  </si>
  <si>
    <t>BILET AVION</t>
  </si>
  <si>
    <t>BRONTO COMPROD</t>
  </si>
  <si>
    <t>PIESE DE SCHIMB</t>
  </si>
  <si>
    <t>MORAMI</t>
  </si>
  <si>
    <t>ARSHOPZ ONLINE</t>
  </si>
  <si>
    <t>DEFLECTOR AER CONDITIONAT</t>
  </si>
  <si>
    <t>TAXA AUTO</t>
  </si>
  <si>
    <t xml:space="preserve">CONSUMABILE IT </t>
  </si>
  <si>
    <t>EUROGLASS ORADEA</t>
  </si>
  <si>
    <t xml:space="preserve">REPARAT PARBRIZ </t>
  </si>
  <si>
    <t>P PLUS 2002</t>
  </si>
  <si>
    <t xml:space="preserve">ACUMULATOR </t>
  </si>
  <si>
    <t>DIPOL CONNECT</t>
  </si>
  <si>
    <t xml:space="preserve">FIBRA OPTICA </t>
  </si>
  <si>
    <t>RAAPPS</t>
  </si>
  <si>
    <t xml:space="preserve">CERTIFICAT DE INMATRICULARE </t>
  </si>
  <si>
    <t>DIR.REGIM PERMISE DE CONDUCERE SI INMATR.VEHICULE</t>
  </si>
  <si>
    <t>TAXA INMATRICULARE AUTO</t>
  </si>
  <si>
    <t>SCULEPRIME</t>
  </si>
  <si>
    <t>RULETA DE MASURAT</t>
  </si>
  <si>
    <t>AIKOM INVEST</t>
  </si>
  <si>
    <t xml:space="preserve">POLIZOR UNGHIULAR </t>
  </si>
  <si>
    <t>WINMOB MC</t>
  </si>
  <si>
    <t>ACCESORII MOBILIER</t>
  </si>
  <si>
    <t>VERES JANOS ISTVAN</t>
  </si>
  <si>
    <t>LUCRARE PLASA ANTIINSECTE</t>
  </si>
  <si>
    <t>AREMIX</t>
  </si>
  <si>
    <t xml:space="preserve">CONSUMABILE </t>
  </si>
  <si>
    <t>CHALLENGE COM</t>
  </si>
  <si>
    <t>DISPO TRADING</t>
  </si>
  <si>
    <t>FPA IACOB VASILE</t>
  </si>
  <si>
    <t>BLUE MERA</t>
  </si>
  <si>
    <t xml:space="preserve">REPARATIE AUTO </t>
  </si>
  <si>
    <t>C.N.A.I.R.</t>
  </si>
  <si>
    <t>SUPERBELT</t>
  </si>
  <si>
    <t xml:space="preserve">PIESE AUTO BULDOEXCAVATOR </t>
  </si>
  <si>
    <t>DAV&amp;ALE ELECTROCIP</t>
  </si>
  <si>
    <t>REPARAT ALTERNATOR</t>
  </si>
  <si>
    <t>A.N.C.P.I</t>
  </si>
  <si>
    <t>EXTRAS DE CARTE FUNCIARA PT INFORMARE ONLINE</t>
  </si>
  <si>
    <t xml:space="preserve">ROVINIETA AUTO </t>
  </si>
  <si>
    <t>DISTRIBUTIE ENERGIE ELECTRICA ROM.</t>
  </si>
  <si>
    <t xml:space="preserve">ISC </t>
  </si>
  <si>
    <t xml:space="preserve">VIMEX </t>
  </si>
  <si>
    <t>DISTRIBUTIE EN.ELECTRICA</t>
  </si>
  <si>
    <t xml:space="preserve">SITUATIE DE LUCRARI PT 702 </t>
  </si>
  <si>
    <t xml:space="preserve">AVIZ TEHNIC DE RACORDARE </t>
  </si>
  <si>
    <r>
      <t>TAXA ISC</t>
    </r>
    <r>
      <rPr>
        <sz val="12"/>
        <color indexed="10"/>
        <rFont val="Times New Roman"/>
        <family val="1"/>
      </rPr>
      <t xml:space="preserve"> </t>
    </r>
  </si>
  <si>
    <t xml:space="preserve">TARIF EMITERE AVIZ TEHNIC DE RACORDARE </t>
  </si>
  <si>
    <t>TVA FACTURA</t>
  </si>
  <si>
    <t>ELABORARE  METODA ACB PT STUDIU DE FEZABILITATE</t>
  </si>
  <si>
    <t xml:space="preserve">ELABORARE METODA ACB PARCUL SELEUS </t>
  </si>
  <si>
    <t>TAXA ELIBERARE ACORD DIRECTIA TEHNICA</t>
  </si>
  <si>
    <t xml:space="preserve">AUTOUTILITARA </t>
  </si>
  <si>
    <t>SITUATIA PLATILOR EFECTUATE PRIN CASA IN LUNA  iunie  2025</t>
  </si>
  <si>
    <t>energie electrica ( OPCOM,NOVA POWER,C.N.T.E.E. TRANSELECTRICA)</t>
  </si>
  <si>
    <t>GALATI</t>
  </si>
  <si>
    <t xml:space="preserve">CAMPIONATUL NAT.AL FIRMELOR SI INSTITUTIILOR </t>
  </si>
  <si>
    <t xml:space="preserve">SOFER </t>
  </si>
  <si>
    <t>SERVICIUL APROV.AD-TIV</t>
  </si>
  <si>
    <t>INFGINER</t>
  </si>
  <si>
    <t>SECTIA RETELE PRIMARE</t>
  </si>
  <si>
    <t>OPERATOR CAF</t>
  </si>
  <si>
    <t>SECTIA TERMOMECANICA</t>
  </si>
  <si>
    <t>SERVICIUL MENTENANTA PLANIFICATA</t>
  </si>
  <si>
    <t>CONSILIER JURIDIC</t>
  </si>
  <si>
    <t>COMARTIMENT JURIDIC</t>
  </si>
  <si>
    <t>RONDIER</t>
  </si>
  <si>
    <t>INSTALATOR INCALZIRE CENTRALA PT</t>
  </si>
  <si>
    <t>SECTIA AUTOMATIZARI-CONTOARE</t>
  </si>
  <si>
    <t>SECTIA RETELE SECUNDARE</t>
  </si>
  <si>
    <t>OPERATOR CHIMIC</t>
  </si>
  <si>
    <t>SECTIA CHIMICA</t>
  </si>
  <si>
    <t>CONSTANTA</t>
  </si>
  <si>
    <t>FSSCUP</t>
  </si>
  <si>
    <t>SEDINTA</t>
  </si>
  <si>
    <t>MAISTRU PT</t>
  </si>
  <si>
    <t>AVION</t>
  </si>
  <si>
    <t>SEF DEPARTAMENT</t>
  </si>
  <si>
    <t>DEPARTAMENT DEZVOLTARE</t>
  </si>
  <si>
    <t>BUCURESTI</t>
  </si>
  <si>
    <t>DIRETOR GENERAL</t>
  </si>
  <si>
    <t>DIRECTOR GENERAL</t>
  </si>
  <si>
    <t>MINISTERUL ENERGIEI</t>
  </si>
  <si>
    <t>impozit profit (DIFERENTA)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</si>
</sst>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  <numFmt numFmtId="169" formatCode="[$-418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8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11" xfId="2" applyNumberFormat="1" applyFont="1" applyBorder="1" applyAlignment="1">
      <alignment horizontal="right" vertical="center"/>
    </xf>
    <xf numFmtId="4" fontId="3" fillId="0" borderId="11" xfId="0" applyNumberFormat="1" applyFont="1" applyBorder="1"/>
    <xf numFmtId="0" fontId="3" fillId="0" borderId="12" xfId="0" applyFont="1" applyBorder="1"/>
    <xf numFmtId="0" fontId="2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15" xfId="3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2" fillId="0" borderId="17" xfId="0" applyNumberFormat="1" applyFont="1" applyBorder="1"/>
    <xf numFmtId="0" fontId="3" fillId="0" borderId="17" xfId="0" applyFont="1" applyBorder="1"/>
    <xf numFmtId="4" fontId="2" fillId="0" borderId="20" xfId="1" applyNumberFormat="1" applyFont="1" applyFill="1" applyBorder="1" applyAlignment="1"/>
    <xf numFmtId="4" fontId="2" fillId="0" borderId="0" xfId="0" applyNumberFormat="1" applyFont="1"/>
    <xf numFmtId="0" fontId="2" fillId="0" borderId="21" xfId="0" applyFont="1" applyBorder="1"/>
    <xf numFmtId="0" fontId="3" fillId="0" borderId="21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vertical="center" wrapText="1"/>
    </xf>
    <xf numFmtId="14" fontId="2" fillId="3" borderId="13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 wrapText="1"/>
    </xf>
    <xf numFmtId="14" fontId="2" fillId="4" borderId="23" xfId="0" applyNumberFormat="1" applyFont="1" applyFill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/>
    </xf>
    <xf numFmtId="167" fontId="2" fillId="0" borderId="23" xfId="1" applyNumberFormat="1" applyFont="1" applyBorder="1"/>
    <xf numFmtId="14" fontId="3" fillId="4" borderId="24" xfId="0" applyNumberFormat="1" applyFont="1" applyFill="1" applyBorder="1" applyAlignment="1">
      <alignment horizontal="left"/>
    </xf>
    <xf numFmtId="0" fontId="3" fillId="4" borderId="25" xfId="0" applyFont="1" applyFill="1" applyBorder="1" applyAlignment="1">
      <alignment horizontal="center"/>
    </xf>
    <xf numFmtId="14" fontId="3" fillId="4" borderId="26" xfId="0" applyNumberFormat="1" applyFont="1" applyFill="1" applyBorder="1" applyAlignment="1">
      <alignment horizontal="left"/>
    </xf>
    <xf numFmtId="4" fontId="8" fillId="4" borderId="0" xfId="0" applyNumberFormat="1" applyFont="1" applyFill="1" applyAlignment="1">
      <alignment horizontal="right"/>
    </xf>
    <xf numFmtId="14" fontId="3" fillId="4" borderId="27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7" xfId="0" applyNumberFormat="1" applyFont="1" applyBorder="1" applyAlignment="1">
      <alignment horizontal="left"/>
    </xf>
    <xf numFmtId="14" fontId="2" fillId="0" borderId="28" xfId="0" applyNumberFormat="1" applyFont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0" borderId="23" xfId="0" applyFont="1" applyBorder="1"/>
    <xf numFmtId="0" fontId="2" fillId="0" borderId="23" xfId="0" applyFont="1" applyBorder="1" applyAlignment="1">
      <alignment horizontal="center"/>
    </xf>
    <xf numFmtId="3" fontId="3" fillId="0" borderId="0" xfId="0" applyNumberFormat="1" applyFont="1"/>
    <xf numFmtId="0" fontId="2" fillId="5" borderId="5" xfId="0" applyFont="1" applyFill="1" applyBorder="1" applyAlignment="1">
      <alignment horizontal="center"/>
    </xf>
    <xf numFmtId="0" fontId="2" fillId="0" borderId="15" xfId="0" applyFont="1" applyBorder="1"/>
    <xf numFmtId="43" fontId="2" fillId="0" borderId="23" xfId="1" applyFont="1" applyBorder="1"/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/>
    </xf>
    <xf numFmtId="167" fontId="2" fillId="0" borderId="24" xfId="1" applyNumberFormat="1" applyFont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/>
    </xf>
    <xf numFmtId="0" fontId="9" fillId="0" borderId="15" xfId="0" applyFont="1" applyBorder="1"/>
    <xf numFmtId="166" fontId="5" fillId="0" borderId="16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7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167" fontId="3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7" fillId="2" borderId="15" xfId="3" applyNumberFormat="1" applyFont="1" applyFill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168" fontId="5" fillId="0" borderId="36" xfId="0" applyNumberFormat="1" applyFont="1" applyBorder="1" applyAlignment="1">
      <alignment horizontal="center" vertical="center"/>
    </xf>
    <xf numFmtId="4" fontId="5" fillId="0" borderId="36" xfId="3" applyNumberFormat="1" applyFont="1" applyBorder="1" applyAlignment="1">
      <alignment vertical="center"/>
    </xf>
    <xf numFmtId="4" fontId="7" fillId="0" borderId="36" xfId="3" applyNumberFormat="1" applyFont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4" borderId="0" xfId="0" applyNumberFormat="1" applyFont="1" applyFill="1" applyAlignment="1">
      <alignment horizontal="right"/>
    </xf>
    <xf numFmtId="4" fontId="2" fillId="4" borderId="37" xfId="0" applyNumberFormat="1" applyFont="1" applyFill="1" applyBorder="1" applyAlignment="1">
      <alignment horizontal="center"/>
    </xf>
    <xf numFmtId="0" fontId="7" fillId="0" borderId="38" xfId="3" applyFont="1" applyBorder="1" applyAlignment="1">
      <alignment vertical="center"/>
    </xf>
    <xf numFmtId="0" fontId="2" fillId="0" borderId="25" xfId="0" applyFont="1" applyBorder="1" applyAlignment="1">
      <alignment horizontal="center"/>
    </xf>
    <xf numFmtId="164" fontId="2" fillId="0" borderId="40" xfId="0" applyNumberFormat="1" applyFont="1" applyBorder="1"/>
    <xf numFmtId="4" fontId="2" fillId="0" borderId="40" xfId="0" applyNumberFormat="1" applyFont="1" applyBorder="1"/>
    <xf numFmtId="0" fontId="3" fillId="0" borderId="39" xfId="0" applyFont="1" applyBorder="1" applyAlignment="1">
      <alignment horizontal="center"/>
    </xf>
    <xf numFmtId="165" fontId="3" fillId="0" borderId="41" xfId="0" applyNumberFormat="1" applyFont="1" applyBorder="1"/>
    <xf numFmtId="4" fontId="3" fillId="0" borderId="41" xfId="0" applyNumberFormat="1" applyFont="1" applyBorder="1"/>
    <xf numFmtId="0" fontId="3" fillId="0" borderId="41" xfId="0" applyFont="1" applyBorder="1"/>
    <xf numFmtId="169" fontId="5" fillId="0" borderId="15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0" fontId="3" fillId="0" borderId="43" xfId="0" applyFont="1" applyBorder="1"/>
    <xf numFmtId="0" fontId="3" fillId="6" borderId="4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0" fontId="7" fillId="0" borderId="46" xfId="3" applyFont="1" applyBorder="1" applyAlignment="1">
      <alignment vertical="center"/>
    </xf>
    <xf numFmtId="0" fontId="9" fillId="0" borderId="46" xfId="0" applyFont="1" applyBorder="1"/>
    <xf numFmtId="0" fontId="3" fillId="0" borderId="46" xfId="0" applyFont="1" applyBorder="1"/>
    <xf numFmtId="0" fontId="7" fillId="2" borderId="46" xfId="3" applyFont="1" applyFill="1" applyBorder="1" applyAlignment="1">
      <alignment vertical="center"/>
    </xf>
    <xf numFmtId="4" fontId="9" fillId="0" borderId="15" xfId="3" applyNumberFormat="1" applyFont="1" applyBorder="1" applyAlignment="1">
      <alignment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2" fontId="3" fillId="6" borderId="15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46" xfId="0" applyFont="1" applyBorder="1" applyAlignment="1">
      <alignment vertical="center"/>
    </xf>
    <xf numFmtId="0" fontId="3" fillId="0" borderId="43" xfId="0" applyFont="1" applyBorder="1" applyAlignment="1">
      <alignment horizontal="justify" wrapText="1"/>
    </xf>
    <xf numFmtId="0" fontId="3" fillId="0" borderId="43" xfId="0" applyFont="1" applyBorder="1" applyAlignment="1">
      <alignment wrapText="1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5" borderId="35" xfId="0" applyNumberFormat="1" applyFont="1" applyFill="1" applyBorder="1" applyAlignment="1">
      <alignment horizontal="left"/>
    </xf>
    <xf numFmtId="14" fontId="2" fillId="5" borderId="29" xfId="0" applyNumberFormat="1" applyFont="1" applyFill="1" applyBorder="1" applyAlignment="1">
      <alignment horizontal="left"/>
    </xf>
    <xf numFmtId="14" fontId="2" fillId="5" borderId="22" xfId="0" applyNumberFormat="1" applyFont="1" applyFill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6"/>
  <sheetViews>
    <sheetView tabSelected="1" zoomScaleNormal="100" workbookViewId="0">
      <pane ySplit="7" topLeftCell="A8" activePane="bottomLeft" state="frozen"/>
      <selection pane="bottomLeft" activeCell="D303" sqref="D303:D315"/>
    </sheetView>
  </sheetViews>
  <sheetFormatPr defaultRowHeight="15.75" x14ac:dyDescent="0.25"/>
  <cols>
    <col min="1" max="1" width="5.7109375" style="11" customWidth="1"/>
    <col min="2" max="2" width="14.28515625" style="2" customWidth="1"/>
    <col min="3" max="3" width="16.28515625" style="3" customWidth="1"/>
    <col min="4" max="4" width="49.5703125" style="11" customWidth="1"/>
    <col min="5" max="5" width="80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108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9" t="s">
        <v>167</v>
      </c>
      <c r="C5" s="129"/>
      <c r="D5" s="129"/>
      <c r="E5" s="129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0" t="s">
        <v>7</v>
      </c>
      <c r="C9" s="130"/>
      <c r="D9" s="130"/>
      <c r="E9" s="130"/>
    </row>
    <row r="10" spans="1:6" s="4" customFormat="1" ht="16.5" thickBot="1" x14ac:dyDescent="0.3">
      <c r="A10" s="20">
        <v>1</v>
      </c>
      <c r="B10" s="21" t="s">
        <v>168</v>
      </c>
      <c r="C10" s="22">
        <v>7162187.4800000004</v>
      </c>
      <c r="D10" s="23" t="s">
        <v>8</v>
      </c>
      <c r="E10" s="24" t="s">
        <v>9</v>
      </c>
    </row>
    <row r="11" spans="1:6" s="4" customFormat="1" ht="16.5" thickBot="1" x14ac:dyDescent="0.3">
      <c r="A11" s="25"/>
      <c r="B11" s="26" t="s">
        <v>10</v>
      </c>
      <c r="C11" s="27">
        <f>C10</f>
        <v>7162187.4800000004</v>
      </c>
      <c r="D11" s="28"/>
      <c r="E11" s="29"/>
    </row>
    <row r="12" spans="1:6" ht="16.5" thickBot="1" x14ac:dyDescent="0.3">
      <c r="A12" s="104"/>
      <c r="B12" s="105"/>
      <c r="C12" s="106"/>
      <c r="D12" s="107"/>
      <c r="E12" s="107"/>
    </row>
    <row r="13" spans="1:6" s="4" customFormat="1" x14ac:dyDescent="0.25">
      <c r="A13" s="101" t="s">
        <v>11</v>
      </c>
      <c r="B13" s="102" t="s">
        <v>12</v>
      </c>
      <c r="C13" s="103"/>
      <c r="D13" s="102"/>
      <c r="E13" s="115"/>
    </row>
    <row r="14" spans="1:6" s="4" customFormat="1" x14ac:dyDescent="0.25">
      <c r="A14" s="30">
        <v>1</v>
      </c>
      <c r="B14" s="31">
        <v>45810</v>
      </c>
      <c r="C14" s="88">
        <v>908</v>
      </c>
      <c r="D14" s="34" t="s">
        <v>130</v>
      </c>
      <c r="E14" s="115" t="s">
        <v>21</v>
      </c>
      <c r="F14" s="124"/>
    </row>
    <row r="15" spans="1:6" s="4" customFormat="1" x14ac:dyDescent="0.25">
      <c r="A15" s="30">
        <v>2</v>
      </c>
      <c r="B15" s="31">
        <v>45810</v>
      </c>
      <c r="C15" s="89">
        <v>3432.02</v>
      </c>
      <c r="D15" s="34" t="s">
        <v>61</v>
      </c>
      <c r="E15" s="115" t="s">
        <v>21</v>
      </c>
      <c r="F15" s="125"/>
    </row>
    <row r="16" spans="1:6" s="4" customFormat="1" x14ac:dyDescent="0.25">
      <c r="A16" s="30">
        <v>3</v>
      </c>
      <c r="B16" s="31">
        <v>45810</v>
      </c>
      <c r="C16" s="33">
        <v>4924.8500000000004</v>
      </c>
      <c r="D16" s="34" t="s">
        <v>247</v>
      </c>
      <c r="E16" s="115" t="s">
        <v>169</v>
      </c>
      <c r="F16" s="124"/>
    </row>
    <row r="17" spans="1:7" s="4" customFormat="1" x14ac:dyDescent="0.25">
      <c r="A17" s="30">
        <v>4</v>
      </c>
      <c r="B17" s="31">
        <v>45810</v>
      </c>
      <c r="C17" s="79">
        <f>711.14+711.14</f>
        <v>1422.28</v>
      </c>
      <c r="D17" s="34" t="s">
        <v>14</v>
      </c>
      <c r="E17" s="115" t="s">
        <v>88</v>
      </c>
      <c r="F17" s="124"/>
    </row>
    <row r="18" spans="1:7" s="4" customFormat="1" x14ac:dyDescent="0.25">
      <c r="A18" s="30">
        <v>5</v>
      </c>
      <c r="B18" s="31">
        <v>45810</v>
      </c>
      <c r="C18" s="33">
        <v>276.08999999999997</v>
      </c>
      <c r="D18" s="34" t="s">
        <v>104</v>
      </c>
      <c r="E18" s="115" t="s">
        <v>170</v>
      </c>
      <c r="F18" s="124"/>
    </row>
    <row r="19" spans="1:7" s="4" customFormat="1" x14ac:dyDescent="0.25">
      <c r="A19" s="30">
        <v>6</v>
      </c>
      <c r="B19" s="31">
        <v>45810</v>
      </c>
      <c r="C19" s="80">
        <v>7750</v>
      </c>
      <c r="D19" s="34" t="s">
        <v>248</v>
      </c>
      <c r="E19" s="115" t="s">
        <v>171</v>
      </c>
      <c r="F19" s="125"/>
      <c r="G19" s="84"/>
    </row>
    <row r="20" spans="1:7" s="4" customFormat="1" x14ac:dyDescent="0.25">
      <c r="A20" s="30">
        <v>7</v>
      </c>
      <c r="B20" s="31">
        <v>45810</v>
      </c>
      <c r="C20" s="89">
        <v>1250</v>
      </c>
      <c r="D20" s="34" t="s">
        <v>249</v>
      </c>
      <c r="E20" s="115" t="s">
        <v>171</v>
      </c>
      <c r="F20" s="125"/>
      <c r="G20" s="84"/>
    </row>
    <row r="21" spans="1:7" s="4" customFormat="1" x14ac:dyDescent="0.25">
      <c r="A21" s="30">
        <v>8</v>
      </c>
      <c r="B21" s="31">
        <v>45810</v>
      </c>
      <c r="C21" s="89">
        <v>1250</v>
      </c>
      <c r="D21" s="34" t="s">
        <v>250</v>
      </c>
      <c r="E21" s="115" t="s">
        <v>171</v>
      </c>
      <c r="F21" s="125"/>
      <c r="G21" s="84"/>
    </row>
    <row r="22" spans="1:7" s="4" customFormat="1" x14ac:dyDescent="0.25">
      <c r="A22" s="30">
        <v>9</v>
      </c>
      <c r="B22" s="31">
        <v>45810</v>
      </c>
      <c r="C22" s="89">
        <v>2500</v>
      </c>
      <c r="D22" s="34" t="s">
        <v>134</v>
      </c>
      <c r="E22" s="115" t="s">
        <v>171</v>
      </c>
      <c r="F22" s="125"/>
      <c r="G22" s="84"/>
    </row>
    <row r="23" spans="1:7" s="4" customFormat="1" x14ac:dyDescent="0.25">
      <c r="A23" s="30">
        <v>10</v>
      </c>
      <c r="B23" s="31">
        <v>45810</v>
      </c>
      <c r="C23" s="80">
        <v>711.14</v>
      </c>
      <c r="D23" s="34" t="s">
        <v>14</v>
      </c>
      <c r="E23" s="115" t="s">
        <v>88</v>
      </c>
      <c r="F23" s="125"/>
      <c r="G23" s="84"/>
    </row>
    <row r="24" spans="1:7" s="4" customFormat="1" x14ac:dyDescent="0.25">
      <c r="A24" s="30">
        <v>11</v>
      </c>
      <c r="B24" s="31">
        <v>45810</v>
      </c>
      <c r="C24" s="80">
        <v>3447.57</v>
      </c>
      <c r="D24" s="34" t="s">
        <v>18</v>
      </c>
      <c r="E24" s="115" t="s">
        <v>123</v>
      </c>
      <c r="F24" s="125"/>
      <c r="G24" s="84"/>
    </row>
    <row r="25" spans="1:7" s="4" customFormat="1" x14ac:dyDescent="0.25">
      <c r="A25" s="30">
        <v>12</v>
      </c>
      <c r="B25" s="31">
        <v>45810</v>
      </c>
      <c r="C25" s="89">
        <v>97.7</v>
      </c>
      <c r="D25" s="34" t="s">
        <v>84</v>
      </c>
      <c r="E25" s="115" t="s">
        <v>172</v>
      </c>
      <c r="F25" s="124"/>
    </row>
    <row r="26" spans="1:7" s="4" customFormat="1" x14ac:dyDescent="0.25">
      <c r="A26" s="30">
        <v>13</v>
      </c>
      <c r="B26" s="31">
        <v>45810</v>
      </c>
      <c r="C26" s="33">
        <f>222411+21182+19992+20825+41650</f>
        <v>326060</v>
      </c>
      <c r="D26" s="33" t="s">
        <v>65</v>
      </c>
      <c r="E26" s="115" t="s">
        <v>81</v>
      </c>
      <c r="F26" s="124"/>
    </row>
    <row r="27" spans="1:7" s="4" customFormat="1" x14ac:dyDescent="0.25">
      <c r="A27" s="30">
        <v>14</v>
      </c>
      <c r="B27" s="31">
        <v>45810</v>
      </c>
      <c r="C27" s="89">
        <v>72.58</v>
      </c>
      <c r="D27" s="81" t="s">
        <v>152</v>
      </c>
      <c r="E27" s="116" t="s">
        <v>324</v>
      </c>
      <c r="F27" s="125" t="s">
        <v>76</v>
      </c>
    </row>
    <row r="28" spans="1:7" s="4" customFormat="1" x14ac:dyDescent="0.25">
      <c r="A28" s="30">
        <v>15</v>
      </c>
      <c r="B28" s="31">
        <v>45811</v>
      </c>
      <c r="C28" s="89">
        <v>1627.41</v>
      </c>
      <c r="D28" s="81" t="s">
        <v>87</v>
      </c>
      <c r="E28" s="116" t="s">
        <v>325</v>
      </c>
      <c r="F28" s="125" t="s">
        <v>76</v>
      </c>
    </row>
    <row r="29" spans="1:7" s="4" customFormat="1" x14ac:dyDescent="0.25">
      <c r="A29" s="30">
        <v>16</v>
      </c>
      <c r="B29" s="31">
        <v>45811</v>
      </c>
      <c r="C29" s="89">
        <v>50.48</v>
      </c>
      <c r="D29" s="81" t="s">
        <v>326</v>
      </c>
      <c r="E29" s="116" t="s">
        <v>327</v>
      </c>
      <c r="F29" s="125" t="s">
        <v>76</v>
      </c>
    </row>
    <row r="30" spans="1:7" s="4" customFormat="1" x14ac:dyDescent="0.25">
      <c r="A30" s="30">
        <v>17</v>
      </c>
      <c r="B30" s="31">
        <v>45811</v>
      </c>
      <c r="C30" s="89">
        <v>54.99</v>
      </c>
      <c r="D30" s="81" t="s">
        <v>328</v>
      </c>
      <c r="E30" s="116" t="s">
        <v>327</v>
      </c>
      <c r="F30" s="125" t="s">
        <v>76</v>
      </c>
    </row>
    <row r="31" spans="1:7" s="4" customFormat="1" x14ac:dyDescent="0.25">
      <c r="A31" s="30">
        <v>18</v>
      </c>
      <c r="B31" s="31">
        <v>45811</v>
      </c>
      <c r="C31" s="89">
        <v>12.99</v>
      </c>
      <c r="D31" s="81" t="s">
        <v>329</v>
      </c>
      <c r="E31" s="116" t="s">
        <v>330</v>
      </c>
      <c r="F31" s="125" t="s">
        <v>76</v>
      </c>
    </row>
    <row r="32" spans="1:7" s="4" customFormat="1" x14ac:dyDescent="0.25">
      <c r="A32" s="30">
        <v>19</v>
      </c>
      <c r="B32" s="31">
        <v>45811</v>
      </c>
      <c r="C32" s="89">
        <v>232.22</v>
      </c>
      <c r="D32" s="81" t="s">
        <v>329</v>
      </c>
      <c r="E32" s="116" t="s">
        <v>327</v>
      </c>
      <c r="F32" s="125" t="s">
        <v>76</v>
      </c>
    </row>
    <row r="33" spans="1:6" s="4" customFormat="1" x14ac:dyDescent="0.25">
      <c r="A33" s="30">
        <v>20</v>
      </c>
      <c r="B33" s="31">
        <v>45811</v>
      </c>
      <c r="C33" s="33">
        <f>44270.38+45220+108885+90678+113347.5</f>
        <v>402400.88</v>
      </c>
      <c r="D33" s="33" t="s">
        <v>65</v>
      </c>
      <c r="E33" s="115" t="s">
        <v>81</v>
      </c>
      <c r="F33" s="124"/>
    </row>
    <row r="34" spans="1:6" s="4" customFormat="1" x14ac:dyDescent="0.25">
      <c r="A34" s="30">
        <v>21</v>
      </c>
      <c r="B34" s="31">
        <v>45811</v>
      </c>
      <c r="C34" s="89">
        <v>6648.23</v>
      </c>
      <c r="D34" s="36" t="s">
        <v>27</v>
      </c>
      <c r="E34" s="123" t="s">
        <v>16</v>
      </c>
      <c r="F34" s="125"/>
    </row>
    <row r="35" spans="1:6" s="4" customFormat="1" x14ac:dyDescent="0.25">
      <c r="A35" s="30">
        <v>22</v>
      </c>
      <c r="B35" s="31">
        <v>45811</v>
      </c>
      <c r="C35" s="89">
        <f>4840+490.95</f>
        <v>5330.95</v>
      </c>
      <c r="D35" s="36" t="s">
        <v>61</v>
      </c>
      <c r="E35" s="123" t="s">
        <v>154</v>
      </c>
      <c r="F35" s="125"/>
    </row>
    <row r="36" spans="1:6" s="4" customFormat="1" x14ac:dyDescent="0.25">
      <c r="A36" s="30">
        <v>23</v>
      </c>
      <c r="B36" s="31">
        <v>45811</v>
      </c>
      <c r="C36" s="89">
        <v>150.25</v>
      </c>
      <c r="D36" s="36" t="s">
        <v>137</v>
      </c>
      <c r="E36" s="123" t="s">
        <v>173</v>
      </c>
      <c r="F36" s="125"/>
    </row>
    <row r="37" spans="1:6" s="4" customFormat="1" x14ac:dyDescent="0.25">
      <c r="A37" s="30">
        <v>24</v>
      </c>
      <c r="B37" s="31">
        <v>45811</v>
      </c>
      <c r="C37" s="89">
        <f>-3809.89-4803.78-3999.18-195.87+88.5+4587.16+33.61+15473.5</f>
        <v>7374.0499999999984</v>
      </c>
      <c r="D37" s="36" t="s">
        <v>83</v>
      </c>
      <c r="E37" s="123" t="s">
        <v>174</v>
      </c>
      <c r="F37" s="125"/>
    </row>
    <row r="38" spans="1:6" s="4" customFormat="1" x14ac:dyDescent="0.25">
      <c r="A38" s="30">
        <v>25</v>
      </c>
      <c r="B38" s="31">
        <v>45811</v>
      </c>
      <c r="C38" s="89">
        <v>2000000</v>
      </c>
      <c r="D38" s="90" t="s">
        <v>86</v>
      </c>
      <c r="E38" s="118" t="s">
        <v>150</v>
      </c>
      <c r="F38" s="125"/>
    </row>
    <row r="39" spans="1:6" s="4" customFormat="1" x14ac:dyDescent="0.25">
      <c r="A39" s="30">
        <v>26</v>
      </c>
      <c r="B39" s="31">
        <v>45812</v>
      </c>
      <c r="C39" s="89">
        <v>61794.49</v>
      </c>
      <c r="D39" s="36" t="s">
        <v>111</v>
      </c>
      <c r="E39" s="123" t="s">
        <v>143</v>
      </c>
      <c r="F39" s="125"/>
    </row>
    <row r="40" spans="1:6" s="4" customFormat="1" x14ac:dyDescent="0.25">
      <c r="A40" s="30">
        <v>27</v>
      </c>
      <c r="B40" s="31">
        <v>45812</v>
      </c>
      <c r="C40" s="89">
        <v>221</v>
      </c>
      <c r="D40" s="36" t="s">
        <v>251</v>
      </c>
      <c r="E40" s="123" t="s">
        <v>175</v>
      </c>
      <c r="F40" s="125"/>
    </row>
    <row r="41" spans="1:6" s="4" customFormat="1" x14ac:dyDescent="0.25">
      <c r="A41" s="30">
        <v>28</v>
      </c>
      <c r="B41" s="31">
        <v>45812</v>
      </c>
      <c r="C41" s="89">
        <v>1985.22</v>
      </c>
      <c r="D41" s="36" t="s">
        <v>252</v>
      </c>
      <c r="E41" s="123" t="s">
        <v>176</v>
      </c>
      <c r="F41" s="125"/>
    </row>
    <row r="42" spans="1:6" s="4" customFormat="1" x14ac:dyDescent="0.25">
      <c r="A42" s="30">
        <v>29</v>
      </c>
      <c r="B42" s="31">
        <v>45812</v>
      </c>
      <c r="C42" s="89">
        <v>102099.34</v>
      </c>
      <c r="D42" s="36" t="s">
        <v>67</v>
      </c>
      <c r="E42" s="123" t="s">
        <v>121</v>
      </c>
      <c r="F42" s="125"/>
    </row>
    <row r="43" spans="1:6" s="4" customFormat="1" x14ac:dyDescent="0.25">
      <c r="A43" s="30">
        <v>30</v>
      </c>
      <c r="B43" s="31">
        <v>45812</v>
      </c>
      <c r="C43" s="89">
        <v>197674</v>
      </c>
      <c r="D43" s="36" t="s">
        <v>253</v>
      </c>
      <c r="E43" s="123" t="s">
        <v>177</v>
      </c>
      <c r="F43" s="125"/>
    </row>
    <row r="44" spans="1:6" s="4" customFormat="1" x14ac:dyDescent="0.25">
      <c r="A44" s="30">
        <v>31</v>
      </c>
      <c r="B44" s="31">
        <v>45812</v>
      </c>
      <c r="C44" s="89">
        <f>4640.76+13159.02+23205+44785.65+6961.5+116025</f>
        <v>208776.93</v>
      </c>
      <c r="D44" s="33" t="s">
        <v>65</v>
      </c>
      <c r="E44" s="115" t="s">
        <v>81</v>
      </c>
      <c r="F44" s="125"/>
    </row>
    <row r="45" spans="1:6" s="4" customFormat="1" x14ac:dyDescent="0.25">
      <c r="A45" s="30">
        <v>32</v>
      </c>
      <c r="B45" s="31">
        <v>45812</v>
      </c>
      <c r="C45" s="89">
        <v>63.16</v>
      </c>
      <c r="D45" s="81" t="s">
        <v>77</v>
      </c>
      <c r="E45" s="116" t="s">
        <v>151</v>
      </c>
      <c r="F45" s="125" t="s">
        <v>76</v>
      </c>
    </row>
    <row r="46" spans="1:6" s="4" customFormat="1" x14ac:dyDescent="0.25">
      <c r="A46" s="30">
        <v>33</v>
      </c>
      <c r="B46" s="31">
        <v>45813</v>
      </c>
      <c r="C46" s="89">
        <f>46886+118476.4+116343.82+13980.22+703.29+11018.21</f>
        <v>307407.93999999994</v>
      </c>
      <c r="D46" s="33" t="s">
        <v>65</v>
      </c>
      <c r="E46" s="115" t="s">
        <v>81</v>
      </c>
      <c r="F46" s="125"/>
    </row>
    <row r="47" spans="1:6" s="4" customFormat="1" x14ac:dyDescent="0.25">
      <c r="A47" s="30">
        <v>34</v>
      </c>
      <c r="B47" s="31">
        <v>45813</v>
      </c>
      <c r="C47" s="89">
        <v>3857.69</v>
      </c>
      <c r="D47" s="33" t="s">
        <v>15</v>
      </c>
      <c r="E47" s="117" t="s">
        <v>163</v>
      </c>
      <c r="F47" s="125"/>
    </row>
    <row r="48" spans="1:6" s="4" customFormat="1" x14ac:dyDescent="0.25">
      <c r="A48" s="30">
        <v>35</v>
      </c>
      <c r="B48" s="31">
        <v>45813</v>
      </c>
      <c r="C48" s="33">
        <f>2140.72+1487.98</f>
        <v>3628.7</v>
      </c>
      <c r="D48" s="36" t="s">
        <v>254</v>
      </c>
      <c r="E48" s="123" t="s">
        <v>178</v>
      </c>
      <c r="F48" s="124"/>
    </row>
    <row r="49" spans="1:7" s="4" customFormat="1" x14ac:dyDescent="0.25">
      <c r="A49" s="30">
        <v>36</v>
      </c>
      <c r="B49" s="31">
        <v>45813</v>
      </c>
      <c r="C49" s="33">
        <v>6582.51</v>
      </c>
      <c r="D49" s="36" t="s">
        <v>68</v>
      </c>
      <c r="E49" s="123" t="s">
        <v>179</v>
      </c>
      <c r="F49" s="124"/>
    </row>
    <row r="50" spans="1:7" s="4" customFormat="1" x14ac:dyDescent="0.25">
      <c r="A50" s="30">
        <v>37</v>
      </c>
      <c r="B50" s="31">
        <v>45813</v>
      </c>
      <c r="C50" s="89">
        <v>7848.97</v>
      </c>
      <c r="D50" s="36" t="s">
        <v>26</v>
      </c>
      <c r="E50" s="123" t="s">
        <v>71</v>
      </c>
      <c r="F50" s="125"/>
    </row>
    <row r="51" spans="1:7" s="4" customFormat="1" x14ac:dyDescent="0.25">
      <c r="A51" s="30">
        <v>38</v>
      </c>
      <c r="B51" s="31">
        <v>45813</v>
      </c>
      <c r="C51" s="89">
        <v>1606.5</v>
      </c>
      <c r="D51" s="36" t="s">
        <v>255</v>
      </c>
      <c r="E51" s="123" t="s">
        <v>16</v>
      </c>
      <c r="F51" s="125"/>
    </row>
    <row r="52" spans="1:7" s="4" customFormat="1" x14ac:dyDescent="0.25">
      <c r="A52" s="30">
        <v>39</v>
      </c>
      <c r="B52" s="31">
        <v>45813</v>
      </c>
      <c r="C52" s="89">
        <f>20676.25+589.05+29375.15</f>
        <v>50640.45</v>
      </c>
      <c r="D52" s="36" t="s">
        <v>136</v>
      </c>
      <c r="E52" s="123" t="s">
        <v>148</v>
      </c>
      <c r="F52" s="125"/>
    </row>
    <row r="53" spans="1:7" s="4" customFormat="1" x14ac:dyDescent="0.25">
      <c r="A53" s="30">
        <v>40</v>
      </c>
      <c r="B53" s="31">
        <v>45813</v>
      </c>
      <c r="C53" s="89">
        <v>3379.6</v>
      </c>
      <c r="D53" s="36" t="s">
        <v>256</v>
      </c>
      <c r="E53" s="123" t="s">
        <v>180</v>
      </c>
      <c r="F53" s="125"/>
    </row>
    <row r="54" spans="1:7" s="4" customFormat="1" x14ac:dyDescent="0.25">
      <c r="A54" s="30">
        <v>41</v>
      </c>
      <c r="B54" s="31">
        <v>45813</v>
      </c>
      <c r="C54" s="79">
        <f>204999.86-180525.51</f>
        <v>24474.349999999977</v>
      </c>
      <c r="D54" s="36" t="s">
        <v>15</v>
      </c>
      <c r="E54" s="123" t="s">
        <v>74</v>
      </c>
      <c r="F54" s="125"/>
    </row>
    <row r="55" spans="1:7" s="4" customFormat="1" x14ac:dyDescent="0.25">
      <c r="A55" s="30">
        <v>42</v>
      </c>
      <c r="B55" s="31">
        <v>45813</v>
      </c>
      <c r="C55" s="80">
        <v>759.82</v>
      </c>
      <c r="D55" s="36" t="s">
        <v>27</v>
      </c>
      <c r="E55" s="123" t="s">
        <v>16</v>
      </c>
      <c r="F55" s="125"/>
    </row>
    <row r="56" spans="1:7" s="4" customFormat="1" x14ac:dyDescent="0.25">
      <c r="A56" s="30">
        <v>43</v>
      </c>
      <c r="B56" s="31">
        <v>45813</v>
      </c>
      <c r="C56" s="80">
        <v>17922.3</v>
      </c>
      <c r="D56" s="36" t="s">
        <v>257</v>
      </c>
      <c r="E56" s="123" t="s">
        <v>181</v>
      </c>
      <c r="F56" s="125"/>
    </row>
    <row r="57" spans="1:7" s="4" customFormat="1" x14ac:dyDescent="0.25">
      <c r="A57" s="30">
        <v>44</v>
      </c>
      <c r="B57" s="31">
        <v>45813</v>
      </c>
      <c r="C57" s="80">
        <v>150</v>
      </c>
      <c r="D57" s="36" t="s">
        <v>101</v>
      </c>
      <c r="E57" s="123" t="s">
        <v>182</v>
      </c>
      <c r="F57" s="125"/>
    </row>
    <row r="58" spans="1:7" s="4" customFormat="1" x14ac:dyDescent="0.25">
      <c r="A58" s="30">
        <v>45</v>
      </c>
      <c r="B58" s="31">
        <v>45813</v>
      </c>
      <c r="C58" s="80">
        <f>1550.51+67.39+55.55</f>
        <v>1673.45</v>
      </c>
      <c r="D58" s="36" t="s">
        <v>18</v>
      </c>
      <c r="E58" s="123" t="s">
        <v>183</v>
      </c>
      <c r="F58" s="125"/>
    </row>
    <row r="59" spans="1:7" s="4" customFormat="1" x14ac:dyDescent="0.25">
      <c r="A59" s="30">
        <v>46</v>
      </c>
      <c r="B59" s="31">
        <v>45813</v>
      </c>
      <c r="C59" s="80">
        <f>6703.14+731.76</f>
        <v>7434.9000000000005</v>
      </c>
      <c r="D59" s="36" t="s">
        <v>15</v>
      </c>
      <c r="E59" s="123" t="s">
        <v>184</v>
      </c>
      <c r="F59" s="125"/>
    </row>
    <row r="60" spans="1:7" s="4" customFormat="1" x14ac:dyDescent="0.25">
      <c r="A60" s="30">
        <v>47</v>
      </c>
      <c r="B60" s="31">
        <v>45813</v>
      </c>
      <c r="C60" s="80">
        <v>5084.1000000000004</v>
      </c>
      <c r="D60" s="36" t="s">
        <v>258</v>
      </c>
      <c r="E60" s="123" t="s">
        <v>185</v>
      </c>
      <c r="F60" s="125"/>
    </row>
    <row r="61" spans="1:7" s="4" customFormat="1" x14ac:dyDescent="0.25">
      <c r="A61" s="30">
        <v>48</v>
      </c>
      <c r="B61" s="31">
        <v>45813</v>
      </c>
      <c r="C61" s="80">
        <v>1296.3900000000001</v>
      </c>
      <c r="D61" s="36" t="s">
        <v>259</v>
      </c>
      <c r="E61" s="123" t="s">
        <v>186</v>
      </c>
      <c r="F61" s="125"/>
    </row>
    <row r="62" spans="1:7" s="4" customFormat="1" x14ac:dyDescent="0.25">
      <c r="A62" s="30">
        <v>49</v>
      </c>
      <c r="B62" s="31">
        <v>45813</v>
      </c>
      <c r="C62" s="80">
        <v>10376.799999999999</v>
      </c>
      <c r="D62" s="36" t="s">
        <v>260</v>
      </c>
      <c r="E62" s="123" t="s">
        <v>187</v>
      </c>
      <c r="F62" s="125"/>
    </row>
    <row r="63" spans="1:7" s="4" customFormat="1" x14ac:dyDescent="0.25">
      <c r="A63" s="30">
        <v>50</v>
      </c>
      <c r="B63" s="31">
        <v>45813</v>
      </c>
      <c r="C63" s="80">
        <v>355.57</v>
      </c>
      <c r="D63" s="36" t="s">
        <v>14</v>
      </c>
      <c r="E63" s="123" t="s">
        <v>88</v>
      </c>
      <c r="F63" s="125"/>
    </row>
    <row r="64" spans="1:7" s="4" customFormat="1" x14ac:dyDescent="0.25">
      <c r="A64" s="30">
        <v>51</v>
      </c>
      <c r="B64" s="31">
        <v>45814</v>
      </c>
      <c r="C64" s="89">
        <f>88833.02+38447.47+22409.56</f>
        <v>149690.05000000002</v>
      </c>
      <c r="D64" s="36" t="s">
        <v>75</v>
      </c>
      <c r="E64" s="123" t="s">
        <v>97</v>
      </c>
      <c r="F64" s="125"/>
      <c r="G64"/>
    </row>
    <row r="65" spans="1:7" s="4" customFormat="1" x14ac:dyDescent="0.25">
      <c r="A65" s="30">
        <v>52</v>
      </c>
      <c r="B65" s="31">
        <v>45814</v>
      </c>
      <c r="C65" s="89">
        <f>654.5+2381.83</f>
        <v>3036.33</v>
      </c>
      <c r="D65" s="36" t="s">
        <v>261</v>
      </c>
      <c r="E65" s="123" t="s">
        <v>188</v>
      </c>
      <c r="F65" s="125"/>
      <c r="G65"/>
    </row>
    <row r="66" spans="1:7" s="4" customFormat="1" x14ac:dyDescent="0.25">
      <c r="A66" s="30">
        <v>53</v>
      </c>
      <c r="B66" s="31">
        <v>45814</v>
      </c>
      <c r="C66" s="89">
        <f>130.9+130.9</f>
        <v>261.8</v>
      </c>
      <c r="D66" s="36" t="s">
        <v>113</v>
      </c>
      <c r="E66" s="123" t="s">
        <v>120</v>
      </c>
      <c r="F66" s="125"/>
      <c r="G66"/>
    </row>
    <row r="67" spans="1:7" s="4" customFormat="1" x14ac:dyDescent="0.25">
      <c r="A67" s="30">
        <v>54</v>
      </c>
      <c r="B67" s="31">
        <v>45814</v>
      </c>
      <c r="C67" s="89">
        <v>91.04</v>
      </c>
      <c r="D67" s="36" t="s">
        <v>116</v>
      </c>
      <c r="E67" s="123" t="s">
        <v>16</v>
      </c>
      <c r="F67" s="125"/>
      <c r="G67"/>
    </row>
    <row r="68" spans="1:7" s="4" customFormat="1" x14ac:dyDescent="0.25">
      <c r="A68" s="30">
        <v>55</v>
      </c>
      <c r="B68" s="31">
        <v>45814</v>
      </c>
      <c r="C68" s="89">
        <f>34093.5+45458+113645+45458</f>
        <v>238654.5</v>
      </c>
      <c r="D68" s="36" t="s">
        <v>65</v>
      </c>
      <c r="E68" s="115" t="s">
        <v>81</v>
      </c>
      <c r="F68" s="125"/>
      <c r="G68"/>
    </row>
    <row r="69" spans="1:7" s="4" customFormat="1" x14ac:dyDescent="0.25">
      <c r="A69" s="30">
        <v>56</v>
      </c>
      <c r="B69" s="31">
        <v>45814</v>
      </c>
      <c r="C69" s="89">
        <v>119.99</v>
      </c>
      <c r="D69" s="81" t="s">
        <v>331</v>
      </c>
      <c r="E69" s="116" t="s">
        <v>332</v>
      </c>
      <c r="F69" s="125" t="s">
        <v>76</v>
      </c>
      <c r="G69"/>
    </row>
    <row r="70" spans="1:7" s="4" customFormat="1" x14ac:dyDescent="0.25">
      <c r="A70" s="30">
        <v>57</v>
      </c>
      <c r="B70" s="31">
        <v>45814</v>
      </c>
      <c r="C70" s="89">
        <v>110</v>
      </c>
      <c r="D70" s="81" t="s">
        <v>333</v>
      </c>
      <c r="E70" s="116" t="s">
        <v>334</v>
      </c>
      <c r="F70" s="125" t="s">
        <v>76</v>
      </c>
      <c r="G70"/>
    </row>
    <row r="71" spans="1:7" s="4" customFormat="1" x14ac:dyDescent="0.25">
      <c r="A71" s="30">
        <v>58</v>
      </c>
      <c r="B71" s="31">
        <v>45818</v>
      </c>
      <c r="C71" s="89">
        <v>53</v>
      </c>
      <c r="D71" s="81" t="s">
        <v>335</v>
      </c>
      <c r="E71" s="116" t="s">
        <v>155</v>
      </c>
      <c r="F71" s="125" t="s">
        <v>76</v>
      </c>
      <c r="G71"/>
    </row>
    <row r="72" spans="1:7" s="4" customFormat="1" x14ac:dyDescent="0.25">
      <c r="A72" s="30">
        <v>59</v>
      </c>
      <c r="B72" s="31">
        <v>45818</v>
      </c>
      <c r="C72" s="89">
        <v>618</v>
      </c>
      <c r="D72" s="81" t="s">
        <v>336</v>
      </c>
      <c r="E72" s="116" t="s">
        <v>337</v>
      </c>
      <c r="F72" s="125" t="s">
        <v>76</v>
      </c>
      <c r="G72"/>
    </row>
    <row r="73" spans="1:7" s="4" customFormat="1" x14ac:dyDescent="0.25">
      <c r="A73" s="30">
        <v>60</v>
      </c>
      <c r="B73" s="31">
        <v>45818</v>
      </c>
      <c r="C73" s="89">
        <f>22729+7032.9+113050+168989.52+38784.48+252280+113645+46172+5860.75+25916.89+117810</f>
        <v>912270.53999999992</v>
      </c>
      <c r="D73" s="36" t="s">
        <v>65</v>
      </c>
      <c r="E73" s="115" t="s">
        <v>81</v>
      </c>
      <c r="F73" s="125"/>
      <c r="G73"/>
    </row>
    <row r="74" spans="1:7" s="4" customFormat="1" x14ac:dyDescent="0.25">
      <c r="A74" s="30">
        <v>61</v>
      </c>
      <c r="B74" s="31">
        <v>45818</v>
      </c>
      <c r="C74" s="33">
        <v>44152.55</v>
      </c>
      <c r="D74" s="34" t="s">
        <v>115</v>
      </c>
      <c r="E74" s="115" t="s">
        <v>189</v>
      </c>
      <c r="F74" s="124"/>
    </row>
    <row r="75" spans="1:7" s="4" customFormat="1" x14ac:dyDescent="0.25">
      <c r="A75" s="30">
        <v>62</v>
      </c>
      <c r="B75" s="31">
        <v>45818</v>
      </c>
      <c r="C75" s="33">
        <v>0.9</v>
      </c>
      <c r="D75" s="36" t="s">
        <v>15</v>
      </c>
      <c r="E75" s="123" t="s">
        <v>190</v>
      </c>
      <c r="F75" s="124"/>
    </row>
    <row r="76" spans="1:7" s="4" customFormat="1" x14ac:dyDescent="0.25">
      <c r="A76" s="30">
        <v>63</v>
      </c>
      <c r="B76" s="31">
        <v>45818</v>
      </c>
      <c r="C76" s="33">
        <v>4156.67</v>
      </c>
      <c r="D76" s="34" t="s">
        <v>262</v>
      </c>
      <c r="E76" s="115" t="s">
        <v>96</v>
      </c>
      <c r="F76" s="124"/>
    </row>
    <row r="77" spans="1:7" s="4" customFormat="1" x14ac:dyDescent="0.25">
      <c r="A77" s="30">
        <v>64</v>
      </c>
      <c r="B77" s="31">
        <v>45818</v>
      </c>
      <c r="C77" s="33">
        <v>65.45</v>
      </c>
      <c r="D77" s="34" t="s">
        <v>113</v>
      </c>
      <c r="E77" s="115" t="s">
        <v>120</v>
      </c>
      <c r="F77" s="125"/>
      <c r="G77" s="84"/>
    </row>
    <row r="78" spans="1:7" s="4" customFormat="1" x14ac:dyDescent="0.25">
      <c r="A78" s="30">
        <v>65</v>
      </c>
      <c r="B78" s="31">
        <v>45818</v>
      </c>
      <c r="C78" s="33">
        <v>9748.3700000000008</v>
      </c>
      <c r="D78" s="34" t="s">
        <v>105</v>
      </c>
      <c r="E78" s="115" t="s">
        <v>16</v>
      </c>
      <c r="F78" s="125"/>
      <c r="G78" s="84"/>
    </row>
    <row r="79" spans="1:7" s="4" customFormat="1" x14ac:dyDescent="0.25">
      <c r="A79" s="30">
        <v>66</v>
      </c>
      <c r="B79" s="31">
        <v>45818</v>
      </c>
      <c r="C79" s="33">
        <v>785.4</v>
      </c>
      <c r="D79" s="34" t="s">
        <v>102</v>
      </c>
      <c r="E79" s="115" t="s">
        <v>16</v>
      </c>
      <c r="F79" s="125"/>
      <c r="G79" s="84"/>
    </row>
    <row r="80" spans="1:7" s="4" customFormat="1" x14ac:dyDescent="0.25">
      <c r="A80" s="30">
        <v>67</v>
      </c>
      <c r="B80" s="31">
        <v>45818</v>
      </c>
      <c r="C80" s="89">
        <v>1856.4</v>
      </c>
      <c r="D80" s="34" t="s">
        <v>263</v>
      </c>
      <c r="E80" s="115" t="s">
        <v>16</v>
      </c>
      <c r="F80" s="125"/>
      <c r="G80" s="84"/>
    </row>
    <row r="81" spans="1:7" s="4" customFormat="1" x14ac:dyDescent="0.25">
      <c r="A81" s="30">
        <v>68</v>
      </c>
      <c r="B81" s="31">
        <v>45818</v>
      </c>
      <c r="C81" s="89">
        <v>33.630000000000003</v>
      </c>
      <c r="D81" s="34" t="s">
        <v>14</v>
      </c>
      <c r="E81" s="115" t="s">
        <v>20</v>
      </c>
      <c r="F81" s="125"/>
      <c r="G81" s="84"/>
    </row>
    <row r="82" spans="1:7" s="4" customFormat="1" x14ac:dyDescent="0.25">
      <c r="A82" s="30">
        <v>69</v>
      </c>
      <c r="B82" s="31">
        <v>45818</v>
      </c>
      <c r="C82" s="89">
        <v>357.46</v>
      </c>
      <c r="D82" s="34" t="s">
        <v>78</v>
      </c>
      <c r="E82" s="115" t="s">
        <v>20</v>
      </c>
      <c r="F82" s="125"/>
      <c r="G82" s="84"/>
    </row>
    <row r="83" spans="1:7" s="4" customFormat="1" x14ac:dyDescent="0.25">
      <c r="A83" s="30">
        <v>70</v>
      </c>
      <c r="B83" s="31">
        <v>45819</v>
      </c>
      <c r="C83" s="89">
        <f>85983.3+10406.7</f>
        <v>96390</v>
      </c>
      <c r="D83" s="36" t="s">
        <v>132</v>
      </c>
      <c r="E83" s="123" t="s">
        <v>180</v>
      </c>
      <c r="F83" s="125"/>
      <c r="G83" s="84"/>
    </row>
    <row r="84" spans="1:7" s="4" customFormat="1" x14ac:dyDescent="0.25">
      <c r="A84" s="30">
        <v>71</v>
      </c>
      <c r="B84" s="31">
        <v>45819</v>
      </c>
      <c r="C84" s="33">
        <v>14577.5</v>
      </c>
      <c r="D84" s="36" t="s">
        <v>264</v>
      </c>
      <c r="E84" s="123" t="s">
        <v>191</v>
      </c>
      <c r="F84" s="125"/>
      <c r="G84" s="84"/>
    </row>
    <row r="85" spans="1:7" s="4" customFormat="1" x14ac:dyDescent="0.25">
      <c r="A85" s="30">
        <v>72</v>
      </c>
      <c r="B85" s="31">
        <v>45819</v>
      </c>
      <c r="C85" s="33">
        <v>17502.09</v>
      </c>
      <c r="D85" s="36" t="s">
        <v>135</v>
      </c>
      <c r="E85" s="123" t="s">
        <v>147</v>
      </c>
      <c r="F85" s="125"/>
      <c r="G85" s="84"/>
    </row>
    <row r="86" spans="1:7" s="4" customFormat="1" x14ac:dyDescent="0.25">
      <c r="A86" s="30">
        <v>73</v>
      </c>
      <c r="B86" s="31">
        <v>45819</v>
      </c>
      <c r="C86" s="78">
        <v>297.5</v>
      </c>
      <c r="D86" s="34" t="s">
        <v>24</v>
      </c>
      <c r="E86" s="115" t="s">
        <v>192</v>
      </c>
      <c r="F86" s="125"/>
      <c r="G86" s="84"/>
    </row>
    <row r="87" spans="1:7" s="4" customFormat="1" x14ac:dyDescent="0.25">
      <c r="A87" s="30">
        <v>74</v>
      </c>
      <c r="B87" s="31">
        <v>45819</v>
      </c>
      <c r="C87" s="78">
        <v>24859</v>
      </c>
      <c r="D87" s="34" t="s">
        <v>13</v>
      </c>
      <c r="E87" s="115" t="s">
        <v>164</v>
      </c>
      <c r="F87" s="125"/>
      <c r="G87" s="84"/>
    </row>
    <row r="88" spans="1:7" s="4" customFormat="1" x14ac:dyDescent="0.25">
      <c r="A88" s="30">
        <v>75</v>
      </c>
      <c r="B88" s="31">
        <v>45819</v>
      </c>
      <c r="C88" s="89">
        <v>355.79</v>
      </c>
      <c r="D88" s="34" t="s">
        <v>84</v>
      </c>
      <c r="E88" s="115" t="s">
        <v>193</v>
      </c>
      <c r="F88" s="125"/>
      <c r="G88" s="84"/>
    </row>
    <row r="89" spans="1:7" s="4" customFormat="1" x14ac:dyDescent="0.25">
      <c r="A89" s="30">
        <v>76</v>
      </c>
      <c r="B89" s="31">
        <v>45819</v>
      </c>
      <c r="C89" s="89">
        <f>687.55+687.55+687.55</f>
        <v>2062.6499999999996</v>
      </c>
      <c r="D89" s="34" t="s">
        <v>265</v>
      </c>
      <c r="E89" s="115" t="s">
        <v>194</v>
      </c>
      <c r="F89" s="125"/>
      <c r="G89" s="84"/>
    </row>
    <row r="90" spans="1:7" s="4" customFormat="1" x14ac:dyDescent="0.25">
      <c r="A90" s="30">
        <v>77</v>
      </c>
      <c r="B90" s="31">
        <v>45819</v>
      </c>
      <c r="C90" s="89">
        <v>1800</v>
      </c>
      <c r="D90" s="34" t="s">
        <v>266</v>
      </c>
      <c r="E90" s="115" t="s">
        <v>195</v>
      </c>
      <c r="F90" s="125"/>
      <c r="G90" s="84"/>
    </row>
    <row r="91" spans="1:7" s="4" customFormat="1" x14ac:dyDescent="0.25">
      <c r="A91" s="30">
        <v>78</v>
      </c>
      <c r="B91" s="31">
        <v>45819</v>
      </c>
      <c r="C91" s="89">
        <v>3395</v>
      </c>
      <c r="D91" s="34" t="s">
        <v>267</v>
      </c>
      <c r="E91" s="115" t="s">
        <v>317</v>
      </c>
      <c r="F91" s="125"/>
      <c r="G91" s="84"/>
    </row>
    <row r="92" spans="1:7" s="4" customFormat="1" x14ac:dyDescent="0.25">
      <c r="A92" s="30">
        <v>79</v>
      </c>
      <c r="B92" s="31">
        <v>45819</v>
      </c>
      <c r="C92" s="89">
        <f>17113.39+68453.56</f>
        <v>85566.95</v>
      </c>
      <c r="D92" s="34" t="s">
        <v>65</v>
      </c>
      <c r="E92" s="115" t="s">
        <v>81</v>
      </c>
      <c r="F92" s="125"/>
      <c r="G92" s="84"/>
    </row>
    <row r="93" spans="1:7" s="4" customFormat="1" x14ac:dyDescent="0.25">
      <c r="A93" s="30">
        <v>80</v>
      </c>
      <c r="B93" s="31">
        <v>45820</v>
      </c>
      <c r="C93" s="89">
        <f>41441.75+219049.25+48076+120190+72114+24038</f>
        <v>524909</v>
      </c>
      <c r="D93" s="34" t="s">
        <v>65</v>
      </c>
      <c r="E93" s="115" t="s">
        <v>81</v>
      </c>
      <c r="F93" s="125"/>
      <c r="G93" s="84"/>
    </row>
    <row r="94" spans="1:7" s="4" customFormat="1" x14ac:dyDescent="0.25">
      <c r="A94" s="30">
        <v>81</v>
      </c>
      <c r="B94" s="31">
        <v>45820</v>
      </c>
      <c r="C94" s="89">
        <v>200</v>
      </c>
      <c r="D94" s="34" t="s">
        <v>268</v>
      </c>
      <c r="E94" s="115" t="s">
        <v>196</v>
      </c>
      <c r="F94" s="125"/>
      <c r="G94" s="84"/>
    </row>
    <row r="95" spans="1:7" s="4" customFormat="1" x14ac:dyDescent="0.25">
      <c r="A95" s="30">
        <v>82</v>
      </c>
      <c r="B95" s="31">
        <v>45820</v>
      </c>
      <c r="C95" s="89">
        <v>38.869999999999997</v>
      </c>
      <c r="D95" s="34" t="s">
        <v>269</v>
      </c>
      <c r="E95" s="115" t="s">
        <v>197</v>
      </c>
      <c r="F95" s="125"/>
      <c r="G95" s="84"/>
    </row>
    <row r="96" spans="1:7" s="4" customFormat="1" x14ac:dyDescent="0.25">
      <c r="A96" s="30">
        <v>83</v>
      </c>
      <c r="B96" s="31">
        <v>45820</v>
      </c>
      <c r="C96" s="89">
        <v>460</v>
      </c>
      <c r="D96" s="34" t="s">
        <v>270</v>
      </c>
      <c r="E96" s="115" t="s">
        <v>171</v>
      </c>
      <c r="F96" s="125"/>
      <c r="G96" s="84"/>
    </row>
    <row r="97" spans="1:7" s="4" customFormat="1" x14ac:dyDescent="0.25">
      <c r="A97" s="30">
        <v>84</v>
      </c>
      <c r="B97" s="31">
        <v>45820</v>
      </c>
      <c r="C97" s="89">
        <v>6500</v>
      </c>
      <c r="D97" s="34" t="s">
        <v>250</v>
      </c>
      <c r="E97" s="115" t="s">
        <v>171</v>
      </c>
      <c r="F97" s="125"/>
      <c r="G97" s="84"/>
    </row>
    <row r="98" spans="1:7" s="4" customFormat="1" x14ac:dyDescent="0.25">
      <c r="A98" s="30">
        <v>85</v>
      </c>
      <c r="B98" s="31">
        <v>45820</v>
      </c>
      <c r="C98" s="89">
        <f>1102.6+6502.69</f>
        <v>7605.2899999999991</v>
      </c>
      <c r="D98" s="34" t="s">
        <v>112</v>
      </c>
      <c r="E98" s="115" t="s">
        <v>96</v>
      </c>
      <c r="F98" s="125"/>
      <c r="G98" s="84"/>
    </row>
    <row r="99" spans="1:7" s="4" customFormat="1" x14ac:dyDescent="0.25">
      <c r="A99" s="30">
        <v>86</v>
      </c>
      <c r="B99" s="31">
        <v>45820</v>
      </c>
      <c r="C99" s="89">
        <v>1257.71</v>
      </c>
      <c r="D99" s="34" t="s">
        <v>128</v>
      </c>
      <c r="E99" s="115" t="s">
        <v>17</v>
      </c>
      <c r="F99" s="125"/>
      <c r="G99" s="84"/>
    </row>
    <row r="100" spans="1:7" s="4" customFormat="1" x14ac:dyDescent="0.25">
      <c r="A100" s="30">
        <v>87</v>
      </c>
      <c r="B100" s="31">
        <v>45820</v>
      </c>
      <c r="C100" s="89">
        <v>3087.9</v>
      </c>
      <c r="D100" s="34" t="s">
        <v>271</v>
      </c>
      <c r="E100" s="115" t="s">
        <v>198</v>
      </c>
      <c r="F100" s="125"/>
      <c r="G100" s="84"/>
    </row>
    <row r="101" spans="1:7" s="4" customFormat="1" x14ac:dyDescent="0.25">
      <c r="A101" s="30">
        <v>88</v>
      </c>
      <c r="B101" s="31">
        <v>45820</v>
      </c>
      <c r="C101" s="89">
        <v>75814.899999999994</v>
      </c>
      <c r="D101" s="34" t="s">
        <v>99</v>
      </c>
      <c r="E101" s="115" t="s">
        <v>176</v>
      </c>
      <c r="F101" s="125"/>
      <c r="G101" s="84"/>
    </row>
    <row r="102" spans="1:7" s="4" customFormat="1" x14ac:dyDescent="0.25">
      <c r="A102" s="30">
        <v>89</v>
      </c>
      <c r="B102" s="31">
        <v>45820</v>
      </c>
      <c r="C102" s="89">
        <v>194833.16</v>
      </c>
      <c r="D102" s="34" t="s">
        <v>19</v>
      </c>
      <c r="E102" s="115" t="s">
        <v>71</v>
      </c>
      <c r="F102" s="125"/>
      <c r="G102" s="84"/>
    </row>
    <row r="103" spans="1:7" s="4" customFormat="1" x14ac:dyDescent="0.25">
      <c r="A103" s="30">
        <v>90</v>
      </c>
      <c r="B103" s="31">
        <v>45820</v>
      </c>
      <c r="C103" s="89">
        <v>5000000</v>
      </c>
      <c r="D103" s="90" t="s">
        <v>86</v>
      </c>
      <c r="E103" s="118" t="s">
        <v>150</v>
      </c>
      <c r="F103" s="125"/>
      <c r="G103" s="84"/>
    </row>
    <row r="104" spans="1:7" s="4" customFormat="1" x14ac:dyDescent="0.25">
      <c r="A104" s="30">
        <v>91</v>
      </c>
      <c r="B104" s="31">
        <v>45820</v>
      </c>
      <c r="C104" s="89">
        <v>1130</v>
      </c>
      <c r="D104" s="81" t="s">
        <v>290</v>
      </c>
      <c r="E104" s="116" t="s">
        <v>106</v>
      </c>
      <c r="F104" s="125" t="s">
        <v>76</v>
      </c>
      <c r="G104" s="84"/>
    </row>
    <row r="105" spans="1:7" s="4" customFormat="1" x14ac:dyDescent="0.25">
      <c r="A105" s="30">
        <v>92</v>
      </c>
      <c r="B105" s="31">
        <v>45820</v>
      </c>
      <c r="C105" s="89">
        <v>982</v>
      </c>
      <c r="D105" s="81" t="s">
        <v>338</v>
      </c>
      <c r="E105" s="116" t="s">
        <v>155</v>
      </c>
      <c r="F105" s="125" t="s">
        <v>76</v>
      </c>
      <c r="G105" s="84"/>
    </row>
    <row r="106" spans="1:7" s="4" customFormat="1" x14ac:dyDescent="0.25">
      <c r="A106" s="30">
        <v>93</v>
      </c>
      <c r="B106" s="31">
        <v>45821</v>
      </c>
      <c r="C106" s="89">
        <v>711.14</v>
      </c>
      <c r="D106" s="34" t="s">
        <v>14</v>
      </c>
      <c r="E106" s="115" t="s">
        <v>88</v>
      </c>
      <c r="F106" s="125"/>
      <c r="G106" s="84"/>
    </row>
    <row r="107" spans="1:7" s="4" customFormat="1" x14ac:dyDescent="0.25">
      <c r="A107" s="30">
        <v>94</v>
      </c>
      <c r="B107" s="31">
        <v>45821</v>
      </c>
      <c r="C107" s="33">
        <v>7163.73</v>
      </c>
      <c r="D107" s="34" t="s">
        <v>247</v>
      </c>
      <c r="E107" s="115" t="s">
        <v>199</v>
      </c>
      <c r="F107" s="124"/>
    </row>
    <row r="108" spans="1:7" s="4" customFormat="1" x14ac:dyDescent="0.25">
      <c r="A108" s="30">
        <v>95</v>
      </c>
      <c r="B108" s="31">
        <v>45821</v>
      </c>
      <c r="C108" s="33">
        <v>2023</v>
      </c>
      <c r="D108" s="34" t="s">
        <v>15</v>
      </c>
      <c r="E108" s="115" t="s">
        <v>200</v>
      </c>
      <c r="F108" s="124"/>
    </row>
    <row r="109" spans="1:7" s="4" customFormat="1" x14ac:dyDescent="0.25">
      <c r="A109" s="30">
        <v>96</v>
      </c>
      <c r="B109" s="31">
        <v>45821</v>
      </c>
      <c r="C109" s="33">
        <v>3084.43</v>
      </c>
      <c r="D109" s="34" t="s">
        <v>85</v>
      </c>
      <c r="E109" s="115" t="s">
        <v>23</v>
      </c>
      <c r="F109" s="124"/>
    </row>
    <row r="110" spans="1:7" s="4" customFormat="1" x14ac:dyDescent="0.25">
      <c r="A110" s="30">
        <v>97</v>
      </c>
      <c r="B110" s="31">
        <v>45821</v>
      </c>
      <c r="C110" s="33">
        <v>5075.74</v>
      </c>
      <c r="D110" s="34" t="s">
        <v>272</v>
      </c>
      <c r="E110" s="115" t="s">
        <v>201</v>
      </c>
      <c r="F110" s="124"/>
    </row>
    <row r="111" spans="1:7" s="4" customFormat="1" x14ac:dyDescent="0.25">
      <c r="A111" s="30">
        <v>98</v>
      </c>
      <c r="B111" s="31">
        <v>45821</v>
      </c>
      <c r="C111" s="33">
        <v>349.38</v>
      </c>
      <c r="D111" s="34" t="s">
        <v>273</v>
      </c>
      <c r="E111" s="115" t="s">
        <v>202</v>
      </c>
      <c r="F111" s="124"/>
    </row>
    <row r="112" spans="1:7" s="4" customFormat="1" x14ac:dyDescent="0.25">
      <c r="A112" s="30">
        <v>99</v>
      </c>
      <c r="B112" s="31">
        <v>45821</v>
      </c>
      <c r="C112" s="80">
        <f>593237.95+20081.06</f>
        <v>613319.01</v>
      </c>
      <c r="D112" s="36" t="s">
        <v>75</v>
      </c>
      <c r="E112" s="123" t="s">
        <v>97</v>
      </c>
      <c r="F112" s="125"/>
    </row>
    <row r="113" spans="1:6" s="4" customFormat="1" x14ac:dyDescent="0.25">
      <c r="A113" s="30">
        <v>100</v>
      </c>
      <c r="B113" s="31">
        <v>45821</v>
      </c>
      <c r="C113" s="80">
        <v>1210</v>
      </c>
      <c r="D113" s="36" t="s">
        <v>131</v>
      </c>
      <c r="E113" s="123" t="s">
        <v>122</v>
      </c>
      <c r="F113" s="125"/>
    </row>
    <row r="114" spans="1:6" s="4" customFormat="1" x14ac:dyDescent="0.25">
      <c r="A114" s="30">
        <v>101</v>
      </c>
      <c r="B114" s="31">
        <v>45821</v>
      </c>
      <c r="C114" s="80">
        <v>177.12</v>
      </c>
      <c r="D114" s="36" t="s">
        <v>83</v>
      </c>
      <c r="E114" s="123" t="s">
        <v>203</v>
      </c>
      <c r="F114" s="125"/>
    </row>
    <row r="115" spans="1:6" s="4" customFormat="1" x14ac:dyDescent="0.25">
      <c r="A115" s="30">
        <v>102</v>
      </c>
      <c r="B115" s="31">
        <v>45821</v>
      </c>
      <c r="C115" s="89">
        <v>3225</v>
      </c>
      <c r="D115" s="36" t="s">
        <v>63</v>
      </c>
      <c r="E115" s="123" t="s">
        <v>17</v>
      </c>
      <c r="F115" s="125"/>
    </row>
    <row r="116" spans="1:6" s="4" customFormat="1" x14ac:dyDescent="0.25">
      <c r="A116" s="30">
        <v>103</v>
      </c>
      <c r="B116" s="31">
        <v>45821</v>
      </c>
      <c r="C116" s="89">
        <v>49266</v>
      </c>
      <c r="D116" s="36" t="s">
        <v>136</v>
      </c>
      <c r="E116" s="123" t="s">
        <v>148</v>
      </c>
      <c r="F116" s="125"/>
    </row>
    <row r="117" spans="1:6" s="4" customFormat="1" x14ac:dyDescent="0.25">
      <c r="A117" s="30">
        <v>104</v>
      </c>
      <c r="B117" s="31">
        <v>45821</v>
      </c>
      <c r="C117" s="89">
        <v>388.43</v>
      </c>
      <c r="D117" s="36" t="s">
        <v>69</v>
      </c>
      <c r="E117" s="123" t="s">
        <v>16</v>
      </c>
      <c r="F117" s="125"/>
    </row>
    <row r="118" spans="1:6" s="4" customFormat="1" x14ac:dyDescent="0.25">
      <c r="A118" s="30">
        <v>105</v>
      </c>
      <c r="B118" s="31">
        <v>45821</v>
      </c>
      <c r="C118" s="89">
        <v>1006</v>
      </c>
      <c r="D118" s="36" t="s">
        <v>130</v>
      </c>
      <c r="E118" s="123" t="s">
        <v>16</v>
      </c>
      <c r="F118" s="125"/>
    </row>
    <row r="119" spans="1:6" s="4" customFormat="1" x14ac:dyDescent="0.25">
      <c r="A119" s="30">
        <v>106</v>
      </c>
      <c r="B119" s="31">
        <v>45821</v>
      </c>
      <c r="C119" s="89">
        <v>1677900</v>
      </c>
      <c r="D119" s="34" t="s">
        <v>274</v>
      </c>
      <c r="E119" s="115" t="s">
        <v>204</v>
      </c>
      <c r="F119" s="125"/>
    </row>
    <row r="120" spans="1:6" s="4" customFormat="1" x14ac:dyDescent="0.25">
      <c r="A120" s="30">
        <v>107</v>
      </c>
      <c r="B120" s="31">
        <v>45821</v>
      </c>
      <c r="C120" s="89">
        <f>125796.09+30130.8+45410.4+24857.91+50218</f>
        <v>276413.19999999995</v>
      </c>
      <c r="D120" s="34" t="s">
        <v>65</v>
      </c>
      <c r="E120" s="115" t="s">
        <v>81</v>
      </c>
      <c r="F120" s="125"/>
    </row>
    <row r="121" spans="1:6" s="4" customFormat="1" x14ac:dyDescent="0.25">
      <c r="A121" s="30">
        <v>108</v>
      </c>
      <c r="B121" s="31">
        <v>45822</v>
      </c>
      <c r="C121" s="89">
        <v>66</v>
      </c>
      <c r="D121" s="81" t="s">
        <v>133</v>
      </c>
      <c r="E121" s="116" t="s">
        <v>154</v>
      </c>
      <c r="F121" s="125" t="s">
        <v>76</v>
      </c>
    </row>
    <row r="122" spans="1:6" s="4" customFormat="1" x14ac:dyDescent="0.25">
      <c r="A122" s="30">
        <v>109</v>
      </c>
      <c r="B122" s="31">
        <v>45822</v>
      </c>
      <c r="C122" s="89">
        <v>2016.47</v>
      </c>
      <c r="D122" s="81" t="s">
        <v>339</v>
      </c>
      <c r="E122" s="116" t="s">
        <v>340</v>
      </c>
      <c r="F122" s="125" t="s">
        <v>76</v>
      </c>
    </row>
    <row r="123" spans="1:6" s="4" customFormat="1" x14ac:dyDescent="0.25">
      <c r="A123" s="30">
        <v>110</v>
      </c>
      <c r="B123" s="31">
        <v>45824</v>
      </c>
      <c r="C123" s="89">
        <v>95.32</v>
      </c>
      <c r="D123" s="81" t="s">
        <v>341</v>
      </c>
      <c r="E123" s="116" t="s">
        <v>342</v>
      </c>
      <c r="F123" s="125" t="s">
        <v>76</v>
      </c>
    </row>
    <row r="124" spans="1:6" s="4" customFormat="1" x14ac:dyDescent="0.25">
      <c r="A124" s="30">
        <v>111</v>
      </c>
      <c r="B124" s="31">
        <v>45824</v>
      </c>
      <c r="C124" s="89">
        <v>688.5</v>
      </c>
      <c r="D124" s="81" t="s">
        <v>343</v>
      </c>
      <c r="E124" s="116" t="s">
        <v>126</v>
      </c>
      <c r="F124" s="125" t="s">
        <v>76</v>
      </c>
    </row>
    <row r="125" spans="1:6" s="4" customFormat="1" x14ac:dyDescent="0.25">
      <c r="A125" s="30">
        <v>112</v>
      </c>
      <c r="B125" s="31">
        <v>45824</v>
      </c>
      <c r="C125" s="89">
        <v>12.99</v>
      </c>
      <c r="D125" s="81" t="s">
        <v>329</v>
      </c>
      <c r="E125" s="116" t="s">
        <v>330</v>
      </c>
      <c r="F125" s="125" t="s">
        <v>76</v>
      </c>
    </row>
    <row r="126" spans="1:6" s="4" customFormat="1" x14ac:dyDescent="0.25">
      <c r="A126" s="30">
        <v>113</v>
      </c>
      <c r="B126" s="31">
        <v>45824</v>
      </c>
      <c r="C126" s="89">
        <v>24.28</v>
      </c>
      <c r="D126" s="81" t="s">
        <v>344</v>
      </c>
      <c r="E126" s="116" t="s">
        <v>342</v>
      </c>
      <c r="F126" s="125" t="s">
        <v>76</v>
      </c>
    </row>
    <row r="127" spans="1:6" s="4" customFormat="1" x14ac:dyDescent="0.25">
      <c r="A127" s="30">
        <v>114</v>
      </c>
      <c r="B127" s="31">
        <v>45824</v>
      </c>
      <c r="C127" s="89">
        <v>97.96</v>
      </c>
      <c r="D127" s="81" t="s">
        <v>77</v>
      </c>
      <c r="E127" s="116" t="s">
        <v>345</v>
      </c>
      <c r="F127" s="125" t="s">
        <v>76</v>
      </c>
    </row>
    <row r="128" spans="1:6" s="4" customFormat="1" x14ac:dyDescent="0.25">
      <c r="A128" s="30">
        <v>115</v>
      </c>
      <c r="B128" s="31">
        <v>45824</v>
      </c>
      <c r="C128" s="80">
        <f>27246.24+23826.18+98893.76+75684+50456+102908.82+126229.25+24990+49980+99960+124950</f>
        <v>805124.25</v>
      </c>
      <c r="D128" s="34" t="s">
        <v>65</v>
      </c>
      <c r="E128" s="115" t="s">
        <v>81</v>
      </c>
      <c r="F128" s="125"/>
    </row>
    <row r="129" spans="1:6" s="4" customFormat="1" x14ac:dyDescent="0.25">
      <c r="A129" s="30">
        <v>116</v>
      </c>
      <c r="B129" s="31">
        <v>45824</v>
      </c>
      <c r="C129" s="89">
        <f>2332.17+2332.17</f>
        <v>4664.34</v>
      </c>
      <c r="D129" s="34" t="s">
        <v>67</v>
      </c>
      <c r="E129" s="115" t="s">
        <v>205</v>
      </c>
      <c r="F129" s="125"/>
    </row>
    <row r="130" spans="1:6" s="4" customFormat="1" x14ac:dyDescent="0.25">
      <c r="A130" s="30">
        <v>117</v>
      </c>
      <c r="B130" s="31">
        <v>45824</v>
      </c>
      <c r="C130" s="89">
        <v>15314.33</v>
      </c>
      <c r="D130" s="36" t="s">
        <v>115</v>
      </c>
      <c r="E130" s="123" t="s">
        <v>189</v>
      </c>
      <c r="F130" s="125"/>
    </row>
    <row r="131" spans="1:6" s="4" customFormat="1" x14ac:dyDescent="0.25">
      <c r="A131" s="30">
        <v>118</v>
      </c>
      <c r="B131" s="31">
        <v>45825</v>
      </c>
      <c r="C131" s="89">
        <f>123159.05+122570</f>
        <v>245729.05</v>
      </c>
      <c r="D131" s="36" t="s">
        <v>65</v>
      </c>
      <c r="E131" s="115" t="s">
        <v>81</v>
      </c>
      <c r="F131" s="125"/>
    </row>
    <row r="132" spans="1:6" s="4" customFormat="1" x14ac:dyDescent="0.25">
      <c r="A132" s="30">
        <v>119</v>
      </c>
      <c r="B132" s="31">
        <v>45825</v>
      </c>
      <c r="C132" s="89">
        <v>6664</v>
      </c>
      <c r="D132" s="36" t="s">
        <v>95</v>
      </c>
      <c r="E132" s="123" t="s">
        <v>16</v>
      </c>
      <c r="F132" s="125"/>
    </row>
    <row r="133" spans="1:6" s="4" customFormat="1" x14ac:dyDescent="0.25">
      <c r="A133" s="30">
        <v>120</v>
      </c>
      <c r="B133" s="31">
        <v>45825</v>
      </c>
      <c r="C133" s="89">
        <v>2682.86</v>
      </c>
      <c r="D133" s="36" t="s">
        <v>27</v>
      </c>
      <c r="E133" s="123" t="s">
        <v>16</v>
      </c>
      <c r="F133" s="125"/>
    </row>
    <row r="134" spans="1:6" s="4" customFormat="1" x14ac:dyDescent="0.25">
      <c r="A134" s="30">
        <v>121</v>
      </c>
      <c r="B134" s="31">
        <v>45825</v>
      </c>
      <c r="C134" s="89">
        <v>547.4</v>
      </c>
      <c r="D134" s="36" t="s">
        <v>275</v>
      </c>
      <c r="E134" s="123" t="s">
        <v>16</v>
      </c>
      <c r="F134" s="125"/>
    </row>
    <row r="135" spans="1:6" s="4" customFormat="1" x14ac:dyDescent="0.25">
      <c r="A135" s="30">
        <v>122</v>
      </c>
      <c r="B135" s="31">
        <v>45825</v>
      </c>
      <c r="C135" s="89">
        <f>355.57+711.14</f>
        <v>1066.71</v>
      </c>
      <c r="D135" s="36" t="s">
        <v>14</v>
      </c>
      <c r="E135" s="123" t="s">
        <v>88</v>
      </c>
      <c r="F135" s="125"/>
    </row>
    <row r="136" spans="1:6" s="4" customFormat="1" x14ac:dyDescent="0.25">
      <c r="A136" s="30">
        <v>123</v>
      </c>
      <c r="B136" s="31">
        <v>45825</v>
      </c>
      <c r="C136" s="89">
        <v>4048.4</v>
      </c>
      <c r="D136" s="36" t="s">
        <v>109</v>
      </c>
      <c r="E136" s="123" t="s">
        <v>17</v>
      </c>
      <c r="F136" s="125"/>
    </row>
    <row r="137" spans="1:6" s="4" customFormat="1" x14ac:dyDescent="0.25">
      <c r="A137" s="30">
        <v>124</v>
      </c>
      <c r="B137" s="31">
        <v>45825</v>
      </c>
      <c r="C137" s="89">
        <v>2230.35</v>
      </c>
      <c r="D137" s="36" t="s">
        <v>276</v>
      </c>
      <c r="E137" s="123" t="s">
        <v>16</v>
      </c>
      <c r="F137" s="125"/>
    </row>
    <row r="138" spans="1:6" s="4" customFormat="1" x14ac:dyDescent="0.25">
      <c r="A138" s="30">
        <v>125</v>
      </c>
      <c r="B138" s="31">
        <v>45825</v>
      </c>
      <c r="C138" s="89">
        <v>2827.82</v>
      </c>
      <c r="D138" s="36" t="s">
        <v>114</v>
      </c>
      <c r="E138" s="123" t="s">
        <v>144</v>
      </c>
      <c r="F138" s="125"/>
    </row>
    <row r="139" spans="1:6" s="4" customFormat="1" x14ac:dyDescent="0.25">
      <c r="A139" s="30">
        <v>126</v>
      </c>
      <c r="B139" s="31">
        <v>45825</v>
      </c>
      <c r="C139" s="33">
        <v>74.97</v>
      </c>
      <c r="D139" s="36" t="s">
        <v>64</v>
      </c>
      <c r="E139" s="123" t="s">
        <v>16</v>
      </c>
      <c r="F139" s="124"/>
    </row>
    <row r="140" spans="1:6" s="4" customFormat="1" x14ac:dyDescent="0.25">
      <c r="A140" s="30">
        <v>127</v>
      </c>
      <c r="B140" s="31">
        <v>45825</v>
      </c>
      <c r="C140" s="33">
        <f>711.14+1066.72</f>
        <v>1777.8600000000001</v>
      </c>
      <c r="D140" s="36" t="s">
        <v>14</v>
      </c>
      <c r="E140" s="123" t="s">
        <v>88</v>
      </c>
      <c r="F140" s="124"/>
    </row>
    <row r="141" spans="1:6" s="4" customFormat="1" x14ac:dyDescent="0.25">
      <c r="A141" s="30">
        <v>128</v>
      </c>
      <c r="B141" s="31">
        <v>45825</v>
      </c>
      <c r="C141" s="33">
        <v>573.03</v>
      </c>
      <c r="D141" s="36" t="s">
        <v>138</v>
      </c>
      <c r="E141" s="123" t="s">
        <v>206</v>
      </c>
      <c r="F141" s="124"/>
    </row>
    <row r="142" spans="1:6" s="4" customFormat="1" x14ac:dyDescent="0.25">
      <c r="A142" s="30">
        <v>129</v>
      </c>
      <c r="B142" s="31">
        <v>45825</v>
      </c>
      <c r="C142" s="78">
        <v>100</v>
      </c>
      <c r="D142" s="36" t="s">
        <v>86</v>
      </c>
      <c r="E142" s="123" t="s">
        <v>207</v>
      </c>
      <c r="F142" s="124"/>
    </row>
    <row r="143" spans="1:6" s="4" customFormat="1" x14ac:dyDescent="0.25">
      <c r="A143" s="30">
        <v>130</v>
      </c>
      <c r="B143" s="31">
        <v>45825</v>
      </c>
      <c r="C143" s="78">
        <v>2030</v>
      </c>
      <c r="D143" s="36" t="s">
        <v>22</v>
      </c>
      <c r="E143" s="123" t="s">
        <v>208</v>
      </c>
      <c r="F143" s="124"/>
    </row>
    <row r="144" spans="1:6" s="4" customFormat="1" x14ac:dyDescent="0.25">
      <c r="A144" s="30">
        <v>131</v>
      </c>
      <c r="B144" s="31">
        <v>45825</v>
      </c>
      <c r="C144" s="33">
        <v>833</v>
      </c>
      <c r="D144" s="36" t="s">
        <v>277</v>
      </c>
      <c r="E144" s="123" t="s">
        <v>17</v>
      </c>
      <c r="F144" s="124"/>
    </row>
    <row r="145" spans="1:6" s="4" customFormat="1" x14ac:dyDescent="0.25">
      <c r="A145" s="30">
        <v>132</v>
      </c>
      <c r="B145" s="31">
        <v>45825</v>
      </c>
      <c r="C145" s="33">
        <v>595</v>
      </c>
      <c r="D145" s="36" t="s">
        <v>278</v>
      </c>
      <c r="E145" s="123" t="s">
        <v>209</v>
      </c>
      <c r="F145" s="124"/>
    </row>
    <row r="146" spans="1:6" s="4" customFormat="1" x14ac:dyDescent="0.25">
      <c r="A146" s="30">
        <v>133</v>
      </c>
      <c r="B146" s="31">
        <v>45825</v>
      </c>
      <c r="C146" s="33">
        <v>4000</v>
      </c>
      <c r="D146" s="36" t="s">
        <v>279</v>
      </c>
      <c r="E146" s="123" t="s">
        <v>17</v>
      </c>
      <c r="F146" s="124"/>
    </row>
    <row r="147" spans="1:6" s="4" customFormat="1" x14ac:dyDescent="0.25">
      <c r="A147" s="30">
        <v>134</v>
      </c>
      <c r="B147" s="31">
        <v>45826</v>
      </c>
      <c r="C147" s="33">
        <v>20000</v>
      </c>
      <c r="D147" s="36" t="s">
        <v>22</v>
      </c>
      <c r="E147" s="123" t="s">
        <v>210</v>
      </c>
      <c r="F147" s="124"/>
    </row>
    <row r="148" spans="1:6" s="4" customFormat="1" x14ac:dyDescent="0.25">
      <c r="A148" s="30">
        <v>135</v>
      </c>
      <c r="B148" s="31">
        <v>45826</v>
      </c>
      <c r="C148" s="33">
        <v>424.83</v>
      </c>
      <c r="D148" s="36" t="s">
        <v>27</v>
      </c>
      <c r="E148" s="123" t="s">
        <v>16</v>
      </c>
      <c r="F148" s="124"/>
    </row>
    <row r="149" spans="1:6" s="4" customFormat="1" x14ac:dyDescent="0.25">
      <c r="A149" s="30">
        <v>136</v>
      </c>
      <c r="B149" s="31">
        <v>45826</v>
      </c>
      <c r="C149" s="89">
        <v>593.29</v>
      </c>
      <c r="D149" s="36" t="s">
        <v>140</v>
      </c>
      <c r="E149" s="123" t="s">
        <v>21</v>
      </c>
      <c r="F149" s="125"/>
    </row>
    <row r="150" spans="1:6" s="4" customFormat="1" x14ac:dyDescent="0.25">
      <c r="A150" s="30">
        <v>137</v>
      </c>
      <c r="B150" s="31">
        <v>45826</v>
      </c>
      <c r="C150" s="89">
        <v>11662</v>
      </c>
      <c r="D150" s="36" t="s">
        <v>280</v>
      </c>
      <c r="E150" s="123" t="s">
        <v>211</v>
      </c>
      <c r="F150" s="125"/>
    </row>
    <row r="151" spans="1:6" s="4" customFormat="1" x14ac:dyDescent="0.25">
      <c r="A151" s="30">
        <v>138</v>
      </c>
      <c r="B151" s="31">
        <v>45826</v>
      </c>
      <c r="C151" s="89">
        <v>2309.8000000000002</v>
      </c>
      <c r="D151" s="36" t="s">
        <v>281</v>
      </c>
      <c r="E151" s="123" t="s">
        <v>21</v>
      </c>
      <c r="F151" s="125"/>
    </row>
    <row r="152" spans="1:6" s="4" customFormat="1" x14ac:dyDescent="0.25">
      <c r="A152" s="30">
        <v>139</v>
      </c>
      <c r="B152" s="31">
        <v>45826</v>
      </c>
      <c r="C152" s="89">
        <f>327.25+130.9+196.35</f>
        <v>654.5</v>
      </c>
      <c r="D152" s="36" t="s">
        <v>113</v>
      </c>
      <c r="E152" s="123" t="s">
        <v>120</v>
      </c>
      <c r="F152" s="125"/>
    </row>
    <row r="153" spans="1:6" s="4" customFormat="1" x14ac:dyDescent="0.25">
      <c r="A153" s="30">
        <v>140</v>
      </c>
      <c r="B153" s="31">
        <v>45826</v>
      </c>
      <c r="C153" s="33">
        <v>2818</v>
      </c>
      <c r="D153" s="36" t="s">
        <v>94</v>
      </c>
      <c r="E153" s="123" t="s">
        <v>16</v>
      </c>
      <c r="F153" s="124"/>
    </row>
    <row r="154" spans="1:6" s="4" customFormat="1" x14ac:dyDescent="0.25">
      <c r="A154" s="30">
        <v>141</v>
      </c>
      <c r="B154" s="31">
        <v>45826</v>
      </c>
      <c r="C154" s="80">
        <v>32420.799999999999</v>
      </c>
      <c r="D154" s="36" t="s">
        <v>115</v>
      </c>
      <c r="E154" s="123" t="s">
        <v>212</v>
      </c>
      <c r="F154" s="125"/>
    </row>
    <row r="155" spans="1:6" s="4" customFormat="1" x14ac:dyDescent="0.25">
      <c r="A155" s="30">
        <v>142</v>
      </c>
      <c r="B155" s="31">
        <v>45826</v>
      </c>
      <c r="C155" s="89">
        <f>252399</f>
        <v>252399</v>
      </c>
      <c r="D155" s="36" t="s">
        <v>65</v>
      </c>
      <c r="E155" s="115" t="s">
        <v>81</v>
      </c>
      <c r="F155" s="125"/>
    </row>
    <row r="156" spans="1:6" s="4" customFormat="1" x14ac:dyDescent="0.25">
      <c r="A156" s="30">
        <v>143</v>
      </c>
      <c r="B156" s="31">
        <v>45827</v>
      </c>
      <c r="C156" s="89">
        <f>22151.85+2606.1+235852.05</f>
        <v>260610</v>
      </c>
      <c r="D156" s="36" t="s">
        <v>65</v>
      </c>
      <c r="E156" s="115" t="s">
        <v>81</v>
      </c>
      <c r="F156" s="125"/>
    </row>
    <row r="157" spans="1:6" s="4" customFormat="1" x14ac:dyDescent="0.25">
      <c r="A157" s="30">
        <v>144</v>
      </c>
      <c r="B157" s="31">
        <v>45827</v>
      </c>
      <c r="C157" s="80">
        <v>3481.93</v>
      </c>
      <c r="D157" s="36" t="s">
        <v>282</v>
      </c>
      <c r="E157" s="123" t="s">
        <v>213</v>
      </c>
      <c r="F157" s="125"/>
    </row>
    <row r="158" spans="1:6" s="4" customFormat="1" x14ac:dyDescent="0.25">
      <c r="A158" s="30">
        <v>145</v>
      </c>
      <c r="B158" s="31">
        <v>45827</v>
      </c>
      <c r="C158" s="80">
        <v>141.79</v>
      </c>
      <c r="D158" s="36" t="s">
        <v>104</v>
      </c>
      <c r="E158" s="123" t="s">
        <v>319</v>
      </c>
      <c r="F158" s="125"/>
    </row>
    <row r="159" spans="1:6" s="4" customFormat="1" x14ac:dyDescent="0.25">
      <c r="A159" s="30">
        <v>146</v>
      </c>
      <c r="B159" s="31">
        <v>45827</v>
      </c>
      <c r="C159" s="80">
        <v>486</v>
      </c>
      <c r="D159" s="36" t="s">
        <v>276</v>
      </c>
      <c r="E159" s="123" t="s">
        <v>16</v>
      </c>
      <c r="F159" s="125"/>
    </row>
    <row r="160" spans="1:6" s="4" customFormat="1" x14ac:dyDescent="0.25">
      <c r="A160" s="30">
        <v>147</v>
      </c>
      <c r="B160" s="31">
        <v>45827</v>
      </c>
      <c r="C160" s="79">
        <v>4712.3999999999996</v>
      </c>
      <c r="D160" s="36" t="s">
        <v>129</v>
      </c>
      <c r="E160" s="123" t="s">
        <v>214</v>
      </c>
      <c r="F160" s="125"/>
    </row>
    <row r="161" spans="1:7" s="4" customFormat="1" x14ac:dyDescent="0.25">
      <c r="A161" s="30">
        <v>148</v>
      </c>
      <c r="B161" s="31">
        <v>45827</v>
      </c>
      <c r="C161" s="33">
        <f>4295.4+3736.77</f>
        <v>8032.17</v>
      </c>
      <c r="D161" s="36" t="s">
        <v>283</v>
      </c>
      <c r="E161" s="123" t="s">
        <v>16</v>
      </c>
      <c r="F161" s="124"/>
    </row>
    <row r="162" spans="1:7" s="4" customFormat="1" x14ac:dyDescent="0.25">
      <c r="A162" s="30">
        <v>149</v>
      </c>
      <c r="B162" s="31">
        <v>45827</v>
      </c>
      <c r="C162" s="33">
        <f>4883.76+4976.58</f>
        <v>9860.34</v>
      </c>
      <c r="D162" s="36" t="s">
        <v>102</v>
      </c>
      <c r="E162" s="123" t="s">
        <v>16</v>
      </c>
      <c r="F162" s="124"/>
    </row>
    <row r="163" spans="1:7" s="4" customFormat="1" x14ac:dyDescent="0.25">
      <c r="A163" s="30">
        <v>150</v>
      </c>
      <c r="B163" s="31">
        <v>45827</v>
      </c>
      <c r="C163" s="33">
        <f>31563.3+111108.79</f>
        <v>142672.09</v>
      </c>
      <c r="D163" s="36" t="s">
        <v>25</v>
      </c>
      <c r="E163" s="123" t="s">
        <v>242</v>
      </c>
      <c r="F163" s="124"/>
    </row>
    <row r="164" spans="1:7" s="4" customFormat="1" x14ac:dyDescent="0.25">
      <c r="A164" s="30">
        <v>151</v>
      </c>
      <c r="B164" s="31">
        <v>45827</v>
      </c>
      <c r="C164" s="33">
        <v>22801.41</v>
      </c>
      <c r="D164" s="36" t="s">
        <v>73</v>
      </c>
      <c r="E164" s="123" t="s">
        <v>97</v>
      </c>
      <c r="F164" s="124"/>
    </row>
    <row r="165" spans="1:7" s="4" customFormat="1" x14ac:dyDescent="0.25">
      <c r="A165" s="30">
        <v>152</v>
      </c>
      <c r="B165" s="31">
        <v>45827</v>
      </c>
      <c r="C165" s="33">
        <v>261</v>
      </c>
      <c r="D165" s="36" t="s">
        <v>22</v>
      </c>
      <c r="E165" s="123" t="s">
        <v>146</v>
      </c>
      <c r="F165" s="124"/>
    </row>
    <row r="166" spans="1:7" s="4" customFormat="1" x14ac:dyDescent="0.25">
      <c r="A166" s="30">
        <v>153</v>
      </c>
      <c r="B166" s="31">
        <v>45827</v>
      </c>
      <c r="C166" s="33">
        <v>69</v>
      </c>
      <c r="D166" s="36" t="s">
        <v>22</v>
      </c>
      <c r="E166" s="123" t="s">
        <v>146</v>
      </c>
      <c r="F166" s="125"/>
      <c r="G166" s="84"/>
    </row>
    <row r="167" spans="1:7" s="4" customFormat="1" x14ac:dyDescent="0.25">
      <c r="A167" s="30">
        <v>154</v>
      </c>
      <c r="B167" s="31">
        <v>45827</v>
      </c>
      <c r="C167" s="89">
        <v>40</v>
      </c>
      <c r="D167" s="81" t="s">
        <v>124</v>
      </c>
      <c r="E167" s="116" t="s">
        <v>346</v>
      </c>
      <c r="F167" s="125" t="s">
        <v>76</v>
      </c>
      <c r="G167" s="84"/>
    </row>
    <row r="168" spans="1:7" s="4" customFormat="1" x14ac:dyDescent="0.25">
      <c r="A168" s="30">
        <v>155</v>
      </c>
      <c r="B168" s="31">
        <v>45828</v>
      </c>
      <c r="C168" s="89">
        <v>333</v>
      </c>
      <c r="D168" s="81" t="s">
        <v>77</v>
      </c>
      <c r="E168" s="116" t="s">
        <v>151</v>
      </c>
      <c r="F168" s="125" t="s">
        <v>76</v>
      </c>
      <c r="G168" s="84"/>
    </row>
    <row r="169" spans="1:7" s="4" customFormat="1" x14ac:dyDescent="0.25">
      <c r="A169" s="30">
        <v>156</v>
      </c>
      <c r="B169" s="31">
        <v>45828</v>
      </c>
      <c r="C169" s="89">
        <v>296.67</v>
      </c>
      <c r="D169" s="81" t="s">
        <v>153</v>
      </c>
      <c r="E169" s="116" t="s">
        <v>347</v>
      </c>
      <c r="F169" s="125" t="s">
        <v>76</v>
      </c>
      <c r="G169" s="84"/>
    </row>
    <row r="170" spans="1:7" s="4" customFormat="1" x14ac:dyDescent="0.25">
      <c r="A170" s="30">
        <v>157</v>
      </c>
      <c r="B170" s="31">
        <v>45828</v>
      </c>
      <c r="C170" s="33">
        <v>1990</v>
      </c>
      <c r="D170" s="36" t="s">
        <v>284</v>
      </c>
      <c r="E170" s="123" t="s">
        <v>16</v>
      </c>
      <c r="F170" s="125"/>
      <c r="G170" s="84"/>
    </row>
    <row r="171" spans="1:7" s="4" customFormat="1" x14ac:dyDescent="0.25">
      <c r="A171" s="30">
        <v>158</v>
      </c>
      <c r="B171" s="31">
        <v>45828</v>
      </c>
      <c r="C171" s="33">
        <v>523.6</v>
      </c>
      <c r="D171" s="36" t="s">
        <v>95</v>
      </c>
      <c r="E171" s="123" t="s">
        <v>16</v>
      </c>
      <c r="F171" s="125"/>
      <c r="G171" s="84"/>
    </row>
    <row r="172" spans="1:7" s="4" customFormat="1" x14ac:dyDescent="0.25">
      <c r="A172" s="30">
        <v>159</v>
      </c>
      <c r="B172" s="31">
        <v>45828</v>
      </c>
      <c r="C172" s="33">
        <v>4974.2</v>
      </c>
      <c r="D172" s="36" t="s">
        <v>102</v>
      </c>
      <c r="E172" s="123" t="s">
        <v>16</v>
      </c>
      <c r="F172" s="125"/>
      <c r="G172" s="84"/>
    </row>
    <row r="173" spans="1:7" s="4" customFormat="1" x14ac:dyDescent="0.25">
      <c r="A173" s="30">
        <v>160</v>
      </c>
      <c r="B173" s="31">
        <v>45828</v>
      </c>
      <c r="C173" s="89">
        <f>303.5+16.28</f>
        <v>319.77999999999997</v>
      </c>
      <c r="D173" s="36" t="s">
        <v>69</v>
      </c>
      <c r="E173" s="123" t="s">
        <v>215</v>
      </c>
      <c r="F173" s="125"/>
      <c r="G173" s="84"/>
    </row>
    <row r="174" spans="1:7" s="4" customFormat="1" x14ac:dyDescent="0.25">
      <c r="A174" s="30">
        <v>161</v>
      </c>
      <c r="B174" s="31">
        <v>45828</v>
      </c>
      <c r="C174" s="89">
        <v>1120</v>
      </c>
      <c r="D174" s="36" t="s">
        <v>285</v>
      </c>
      <c r="E174" s="123" t="s">
        <v>16</v>
      </c>
      <c r="F174" s="125"/>
      <c r="G174" s="84"/>
    </row>
    <row r="175" spans="1:7" s="4" customFormat="1" x14ac:dyDescent="0.25">
      <c r="A175" s="30">
        <v>162</v>
      </c>
      <c r="B175" s="31">
        <v>45828</v>
      </c>
      <c r="C175" s="89">
        <f>58152.15-2326.08</f>
        <v>55826.07</v>
      </c>
      <c r="D175" s="36" t="s">
        <v>286</v>
      </c>
      <c r="E175" s="123" t="s">
        <v>28</v>
      </c>
      <c r="F175" s="125"/>
      <c r="G175" s="84"/>
    </row>
    <row r="176" spans="1:7" s="4" customFormat="1" x14ac:dyDescent="0.25">
      <c r="A176" s="30">
        <v>163</v>
      </c>
      <c r="B176" s="31">
        <v>45828</v>
      </c>
      <c r="C176" s="89">
        <v>398.01</v>
      </c>
      <c r="D176" s="36" t="s">
        <v>103</v>
      </c>
      <c r="E176" s="123" t="s">
        <v>23</v>
      </c>
      <c r="F176" s="125"/>
      <c r="G176" s="84"/>
    </row>
    <row r="177" spans="1:7" s="4" customFormat="1" x14ac:dyDescent="0.25">
      <c r="A177" s="30">
        <v>164</v>
      </c>
      <c r="B177" s="31">
        <v>45828</v>
      </c>
      <c r="C177" s="89">
        <v>177</v>
      </c>
      <c r="D177" s="36" t="s">
        <v>287</v>
      </c>
      <c r="E177" s="123" t="s">
        <v>216</v>
      </c>
      <c r="F177" s="125"/>
      <c r="G177" s="84"/>
    </row>
    <row r="178" spans="1:7" s="4" customFormat="1" x14ac:dyDescent="0.25">
      <c r="A178" s="30">
        <v>165</v>
      </c>
      <c r="B178" s="31">
        <v>45828</v>
      </c>
      <c r="C178" s="89">
        <v>5946.2</v>
      </c>
      <c r="D178" s="36" t="s">
        <v>82</v>
      </c>
      <c r="E178" s="123" t="s">
        <v>217</v>
      </c>
      <c r="F178" s="125"/>
      <c r="G178" s="84"/>
    </row>
    <row r="179" spans="1:7" s="4" customFormat="1" x14ac:dyDescent="0.25">
      <c r="A179" s="30">
        <v>166</v>
      </c>
      <c r="B179" s="31">
        <v>45828</v>
      </c>
      <c r="C179" s="89">
        <v>1785</v>
      </c>
      <c r="D179" s="36" t="s">
        <v>62</v>
      </c>
      <c r="E179" s="123" t="s">
        <v>218</v>
      </c>
      <c r="F179" s="125"/>
      <c r="G179" s="84"/>
    </row>
    <row r="180" spans="1:7" s="4" customFormat="1" x14ac:dyDescent="0.25">
      <c r="A180" s="30">
        <v>167</v>
      </c>
      <c r="B180" s="31">
        <v>45828</v>
      </c>
      <c r="C180" s="33">
        <v>108134.8</v>
      </c>
      <c r="D180" s="36" t="s">
        <v>288</v>
      </c>
      <c r="E180" s="123" t="s">
        <v>219</v>
      </c>
      <c r="F180" s="125"/>
      <c r="G180" s="84"/>
    </row>
    <row r="181" spans="1:7" s="4" customFormat="1" x14ac:dyDescent="0.25">
      <c r="A181" s="30">
        <v>168</v>
      </c>
      <c r="B181" s="31">
        <v>45828</v>
      </c>
      <c r="C181" s="33">
        <f>436.8+436.8+436.8</f>
        <v>1310.4000000000001</v>
      </c>
      <c r="D181" s="36" t="s">
        <v>289</v>
      </c>
      <c r="E181" s="123" t="s">
        <v>323</v>
      </c>
      <c r="F181" s="125"/>
      <c r="G181" s="84"/>
    </row>
    <row r="182" spans="1:7" s="4" customFormat="1" x14ac:dyDescent="0.25">
      <c r="A182" s="30">
        <v>169</v>
      </c>
      <c r="B182" s="31">
        <v>45828</v>
      </c>
      <c r="C182" s="33">
        <f>1844.5+3879.4</f>
        <v>5723.9</v>
      </c>
      <c r="D182" s="36" t="s">
        <v>290</v>
      </c>
      <c r="E182" s="123" t="s">
        <v>106</v>
      </c>
      <c r="F182" s="125"/>
      <c r="G182" s="84"/>
    </row>
    <row r="183" spans="1:7" s="4" customFormat="1" x14ac:dyDescent="0.25">
      <c r="A183" s="30">
        <v>170</v>
      </c>
      <c r="B183" s="31">
        <v>45828</v>
      </c>
      <c r="C183" s="89">
        <v>2380</v>
      </c>
      <c r="D183" s="36" t="s">
        <v>291</v>
      </c>
      <c r="E183" s="123" t="s">
        <v>221</v>
      </c>
      <c r="F183" s="125"/>
      <c r="G183" s="84"/>
    </row>
    <row r="184" spans="1:7" s="4" customFormat="1" x14ac:dyDescent="0.25">
      <c r="A184" s="30">
        <v>171</v>
      </c>
      <c r="B184" s="31">
        <v>45828</v>
      </c>
      <c r="C184" s="89">
        <v>11011.43</v>
      </c>
      <c r="D184" s="36" t="s">
        <v>292</v>
      </c>
      <c r="E184" s="123" t="s">
        <v>149</v>
      </c>
      <c r="F184" s="125"/>
      <c r="G184" s="84"/>
    </row>
    <row r="185" spans="1:7" s="4" customFormat="1" x14ac:dyDescent="0.25">
      <c r="A185" s="30">
        <v>172</v>
      </c>
      <c r="B185" s="31">
        <v>45828</v>
      </c>
      <c r="C185" s="78">
        <v>18883.98</v>
      </c>
      <c r="D185" s="36" t="s">
        <v>68</v>
      </c>
      <c r="E185" s="123" t="s">
        <v>222</v>
      </c>
      <c r="F185" s="125"/>
      <c r="G185" s="84"/>
    </row>
    <row r="186" spans="1:7" s="4" customFormat="1" x14ac:dyDescent="0.25">
      <c r="A186" s="30">
        <v>173</v>
      </c>
      <c r="B186" s="31">
        <v>45828</v>
      </c>
      <c r="C186" s="33">
        <v>5092.1400000000003</v>
      </c>
      <c r="D186" s="36" t="s">
        <v>293</v>
      </c>
      <c r="E186" s="123" t="s">
        <v>220</v>
      </c>
      <c r="F186" s="124"/>
    </row>
    <row r="187" spans="1:7" s="4" customFormat="1" x14ac:dyDescent="0.25">
      <c r="A187" s="30">
        <v>174</v>
      </c>
      <c r="B187" s="31">
        <v>45828</v>
      </c>
      <c r="C187" s="80">
        <f>25475.52+266431.48</f>
        <v>291907</v>
      </c>
      <c r="D187" s="36" t="s">
        <v>65</v>
      </c>
      <c r="E187" s="115" t="s">
        <v>81</v>
      </c>
      <c r="F187" s="125"/>
    </row>
    <row r="188" spans="1:7" s="4" customFormat="1" x14ac:dyDescent="0.25">
      <c r="A188" s="30">
        <v>175</v>
      </c>
      <c r="B188" s="31">
        <v>45829</v>
      </c>
      <c r="C188" s="89">
        <v>100</v>
      </c>
      <c r="D188" s="81" t="s">
        <v>348</v>
      </c>
      <c r="E188" s="116" t="s">
        <v>349</v>
      </c>
      <c r="F188" s="125" t="s">
        <v>76</v>
      </c>
    </row>
    <row r="189" spans="1:7" s="4" customFormat="1" x14ac:dyDescent="0.25">
      <c r="A189" s="30">
        <v>176</v>
      </c>
      <c r="B189" s="31">
        <v>45829</v>
      </c>
      <c r="C189" s="89">
        <v>193.92</v>
      </c>
      <c r="D189" s="81" t="s">
        <v>350</v>
      </c>
      <c r="E189" s="116" t="s">
        <v>351</v>
      </c>
      <c r="F189" s="125" t="s">
        <v>76</v>
      </c>
    </row>
    <row r="190" spans="1:7" s="4" customFormat="1" x14ac:dyDescent="0.25">
      <c r="A190" s="30">
        <v>177</v>
      </c>
      <c r="B190" s="31">
        <v>45829</v>
      </c>
      <c r="C190" s="89">
        <v>139</v>
      </c>
      <c r="D190" s="89" t="s">
        <v>352</v>
      </c>
      <c r="E190" s="116" t="s">
        <v>353</v>
      </c>
      <c r="F190" s="125" t="s">
        <v>76</v>
      </c>
    </row>
    <row r="191" spans="1:7" s="4" customFormat="1" x14ac:dyDescent="0.25">
      <c r="A191" s="30">
        <v>178</v>
      </c>
      <c r="B191" s="31">
        <v>45831</v>
      </c>
      <c r="C191" s="89">
        <v>98</v>
      </c>
      <c r="D191" s="81" t="s">
        <v>354</v>
      </c>
      <c r="E191" s="116" t="s">
        <v>355</v>
      </c>
      <c r="F191" s="125" t="s">
        <v>76</v>
      </c>
    </row>
    <row r="192" spans="1:7" s="4" customFormat="1" x14ac:dyDescent="0.25">
      <c r="A192" s="30">
        <v>179</v>
      </c>
      <c r="B192" s="31">
        <v>45831</v>
      </c>
      <c r="C192" s="89">
        <v>97</v>
      </c>
      <c r="D192" s="81" t="s">
        <v>356</v>
      </c>
      <c r="E192" s="116" t="s">
        <v>357</v>
      </c>
      <c r="F192" s="125" t="s">
        <v>76</v>
      </c>
    </row>
    <row r="193" spans="1:6" s="4" customFormat="1" x14ac:dyDescent="0.25">
      <c r="A193" s="30">
        <v>180</v>
      </c>
      <c r="B193" s="31">
        <v>45831</v>
      </c>
      <c r="C193" s="89">
        <v>97</v>
      </c>
      <c r="D193" s="81" t="s">
        <v>356</v>
      </c>
      <c r="E193" s="116" t="s">
        <v>357</v>
      </c>
      <c r="F193" s="125" t="s">
        <v>76</v>
      </c>
    </row>
    <row r="194" spans="1:6" s="4" customFormat="1" x14ac:dyDescent="0.25">
      <c r="A194" s="30">
        <v>181</v>
      </c>
      <c r="B194" s="31">
        <v>45831</v>
      </c>
      <c r="C194" s="89">
        <v>335</v>
      </c>
      <c r="D194" s="81" t="s">
        <v>358</v>
      </c>
      <c r="E194" s="116" t="s">
        <v>359</v>
      </c>
      <c r="F194" s="125" t="s">
        <v>76</v>
      </c>
    </row>
    <row r="195" spans="1:6" s="4" customFormat="1" x14ac:dyDescent="0.25">
      <c r="A195" s="30">
        <v>182</v>
      </c>
      <c r="B195" s="31">
        <v>45831</v>
      </c>
      <c r="C195" s="80">
        <f>117996.83+24525.9+28857.5+129987.27+230860</f>
        <v>532227.5</v>
      </c>
      <c r="D195" s="36" t="s">
        <v>65</v>
      </c>
      <c r="E195" s="115" t="s">
        <v>81</v>
      </c>
      <c r="F195" s="125"/>
    </row>
    <row r="196" spans="1:6" s="4" customFormat="1" x14ac:dyDescent="0.25">
      <c r="A196" s="30">
        <v>183</v>
      </c>
      <c r="B196" s="31">
        <v>45831</v>
      </c>
      <c r="C196" s="33">
        <v>1500</v>
      </c>
      <c r="D196" s="36" t="s">
        <v>141</v>
      </c>
      <c r="E196" s="123" t="s">
        <v>223</v>
      </c>
      <c r="F196" s="124"/>
    </row>
    <row r="197" spans="1:6" s="4" customFormat="1" x14ac:dyDescent="0.25">
      <c r="A197" s="30">
        <v>184</v>
      </c>
      <c r="B197" s="31">
        <v>45831</v>
      </c>
      <c r="C197" s="33">
        <f>2508.52+2951.2</f>
        <v>5459.7199999999993</v>
      </c>
      <c r="D197" s="36" t="s">
        <v>102</v>
      </c>
      <c r="E197" s="123" t="s">
        <v>16</v>
      </c>
      <c r="F197" s="124"/>
    </row>
    <row r="198" spans="1:6" s="4" customFormat="1" x14ac:dyDescent="0.25">
      <c r="A198" s="30">
        <v>185</v>
      </c>
      <c r="B198" s="31">
        <v>45831</v>
      </c>
      <c r="C198" s="89">
        <v>571.20000000000005</v>
      </c>
      <c r="D198" s="36" t="s">
        <v>27</v>
      </c>
      <c r="E198" s="123" t="s">
        <v>155</v>
      </c>
      <c r="F198" s="125"/>
    </row>
    <row r="199" spans="1:6" s="4" customFormat="1" x14ac:dyDescent="0.25">
      <c r="A199" s="30">
        <v>186</v>
      </c>
      <c r="B199" s="31">
        <v>45831</v>
      </c>
      <c r="C199" s="89">
        <v>600</v>
      </c>
      <c r="D199" s="36" t="s">
        <v>284</v>
      </c>
      <c r="E199" s="123" t="s">
        <v>16</v>
      </c>
      <c r="F199" s="125"/>
    </row>
    <row r="200" spans="1:6" s="4" customFormat="1" x14ac:dyDescent="0.25">
      <c r="A200" s="30">
        <v>187</v>
      </c>
      <c r="B200" s="31">
        <v>45831</v>
      </c>
      <c r="C200" s="89">
        <v>119424.12</v>
      </c>
      <c r="D200" s="36" t="s">
        <v>89</v>
      </c>
      <c r="E200" s="123" t="s">
        <v>224</v>
      </c>
      <c r="F200" s="125"/>
    </row>
    <row r="201" spans="1:6" s="4" customFormat="1" x14ac:dyDescent="0.25">
      <c r="A201" s="30">
        <v>188</v>
      </c>
      <c r="B201" s="31">
        <v>45831</v>
      </c>
      <c r="C201" s="33">
        <v>196.35</v>
      </c>
      <c r="D201" s="36" t="s">
        <v>113</v>
      </c>
      <c r="E201" s="123" t="s">
        <v>120</v>
      </c>
      <c r="F201" s="124"/>
    </row>
    <row r="202" spans="1:6" s="4" customFormat="1" x14ac:dyDescent="0.25">
      <c r="A202" s="30">
        <v>189</v>
      </c>
      <c r="B202" s="31">
        <v>45831</v>
      </c>
      <c r="C202" s="89">
        <f>711.14+711.14</f>
        <v>1422.28</v>
      </c>
      <c r="D202" s="36" t="s">
        <v>14</v>
      </c>
      <c r="E202" s="123" t="s">
        <v>88</v>
      </c>
      <c r="F202" s="125"/>
    </row>
    <row r="203" spans="1:6" s="4" customFormat="1" x14ac:dyDescent="0.25">
      <c r="A203" s="30">
        <v>190</v>
      </c>
      <c r="B203" s="31">
        <v>45831</v>
      </c>
      <c r="C203" s="89">
        <v>5474</v>
      </c>
      <c r="D203" s="36" t="s">
        <v>294</v>
      </c>
      <c r="E203" s="123" t="s">
        <v>145</v>
      </c>
      <c r="F203" s="125"/>
    </row>
    <row r="204" spans="1:6" s="4" customFormat="1" x14ac:dyDescent="0.25">
      <c r="A204" s="30">
        <v>191</v>
      </c>
      <c r="B204" s="31">
        <v>45832</v>
      </c>
      <c r="C204" s="89">
        <v>1356004</v>
      </c>
      <c r="D204" s="36" t="s">
        <v>90</v>
      </c>
      <c r="E204" s="126" t="s">
        <v>225</v>
      </c>
      <c r="F204" s="125"/>
    </row>
    <row r="205" spans="1:6" s="4" customFormat="1" x14ac:dyDescent="0.25">
      <c r="A205" s="30">
        <v>192</v>
      </c>
      <c r="B205" s="31">
        <v>45832</v>
      </c>
      <c r="C205" s="89">
        <v>12853</v>
      </c>
      <c r="D205" s="36" t="s">
        <v>90</v>
      </c>
      <c r="E205" s="123" t="s">
        <v>226</v>
      </c>
      <c r="F205" s="125"/>
    </row>
    <row r="206" spans="1:6" s="4" customFormat="1" x14ac:dyDescent="0.25">
      <c r="A206" s="30">
        <v>193</v>
      </c>
      <c r="B206" s="31">
        <v>45832</v>
      </c>
      <c r="C206" s="89">
        <v>907349.49</v>
      </c>
      <c r="D206" s="36" t="s">
        <v>83</v>
      </c>
      <c r="E206" s="123" t="s">
        <v>227</v>
      </c>
      <c r="F206" s="125"/>
    </row>
    <row r="207" spans="1:6" s="4" customFormat="1" x14ac:dyDescent="0.25">
      <c r="A207" s="30">
        <v>194</v>
      </c>
      <c r="B207" s="31">
        <v>45832</v>
      </c>
      <c r="C207" s="89">
        <v>1910.06</v>
      </c>
      <c r="D207" s="36" t="s">
        <v>83</v>
      </c>
      <c r="E207" s="123" t="s">
        <v>228</v>
      </c>
      <c r="F207" s="125"/>
    </row>
    <row r="208" spans="1:6" s="4" customFormat="1" x14ac:dyDescent="0.25">
      <c r="A208" s="30">
        <v>195</v>
      </c>
      <c r="B208" s="31">
        <v>45832</v>
      </c>
      <c r="C208" s="89">
        <v>349.27</v>
      </c>
      <c r="D208" s="36" t="s">
        <v>27</v>
      </c>
      <c r="E208" s="123" t="s">
        <v>16</v>
      </c>
      <c r="F208" s="125"/>
    </row>
    <row r="209" spans="1:6" s="4" customFormat="1" x14ac:dyDescent="0.25">
      <c r="A209" s="30">
        <v>196</v>
      </c>
      <c r="B209" s="31">
        <v>45832</v>
      </c>
      <c r="C209" s="89">
        <v>3846.08</v>
      </c>
      <c r="D209" s="36" t="s">
        <v>102</v>
      </c>
      <c r="E209" s="123" t="s">
        <v>16</v>
      </c>
      <c r="F209" s="125"/>
    </row>
    <row r="210" spans="1:6" s="4" customFormat="1" x14ac:dyDescent="0.25">
      <c r="A210" s="30">
        <v>197</v>
      </c>
      <c r="B210" s="31">
        <v>45832</v>
      </c>
      <c r="C210" s="89">
        <v>323</v>
      </c>
      <c r="D210" s="36" t="s">
        <v>295</v>
      </c>
      <c r="E210" s="123" t="s">
        <v>229</v>
      </c>
      <c r="F210" s="125"/>
    </row>
    <row r="211" spans="1:6" s="4" customFormat="1" x14ac:dyDescent="0.25">
      <c r="A211" s="30">
        <v>198</v>
      </c>
      <c r="B211" s="31">
        <v>45832</v>
      </c>
      <c r="C211" s="33">
        <v>3510</v>
      </c>
      <c r="D211" s="36" t="s">
        <v>295</v>
      </c>
      <c r="E211" s="126" t="s">
        <v>389</v>
      </c>
      <c r="F211" s="124"/>
    </row>
    <row r="212" spans="1:6" s="4" customFormat="1" x14ac:dyDescent="0.25">
      <c r="A212" s="30">
        <v>199</v>
      </c>
      <c r="B212" s="31">
        <v>45832</v>
      </c>
      <c r="C212" s="33">
        <f>130305+63367.5+119595+59827.25</f>
        <v>373094.75</v>
      </c>
      <c r="D212" s="36" t="s">
        <v>65</v>
      </c>
      <c r="E212" s="115" t="s">
        <v>81</v>
      </c>
      <c r="F212" s="124"/>
    </row>
    <row r="213" spans="1:6" s="4" customFormat="1" x14ac:dyDescent="0.25">
      <c r="A213" s="30">
        <v>200</v>
      </c>
      <c r="B213" s="31">
        <v>45832</v>
      </c>
      <c r="C213" s="89">
        <v>1990</v>
      </c>
      <c r="D213" s="89" t="s">
        <v>360</v>
      </c>
      <c r="E213" s="116" t="s">
        <v>361</v>
      </c>
      <c r="F213" s="125" t="s">
        <v>76</v>
      </c>
    </row>
    <row r="214" spans="1:6" s="4" customFormat="1" x14ac:dyDescent="0.25">
      <c r="A214" s="30">
        <v>201</v>
      </c>
      <c r="B214" s="31">
        <v>45833</v>
      </c>
      <c r="C214" s="89">
        <v>47.5</v>
      </c>
      <c r="D214" s="81" t="s">
        <v>338</v>
      </c>
      <c r="E214" s="116" t="s">
        <v>151</v>
      </c>
      <c r="F214" s="125" t="s">
        <v>76</v>
      </c>
    </row>
    <row r="215" spans="1:6" s="4" customFormat="1" x14ac:dyDescent="0.25">
      <c r="A215" s="30">
        <v>202</v>
      </c>
      <c r="B215" s="31">
        <v>45833</v>
      </c>
      <c r="C215" s="89">
        <v>39.979999999999997</v>
      </c>
      <c r="D215" s="81" t="s">
        <v>77</v>
      </c>
      <c r="E215" s="116" t="s">
        <v>345</v>
      </c>
      <c r="F215" s="125" t="s">
        <v>76</v>
      </c>
    </row>
    <row r="216" spans="1:6" s="4" customFormat="1" x14ac:dyDescent="0.25">
      <c r="A216" s="30">
        <v>203</v>
      </c>
      <c r="B216" s="31">
        <v>45833</v>
      </c>
      <c r="C216" s="33">
        <f>59202.5+118583.5</f>
        <v>177786</v>
      </c>
      <c r="D216" s="36" t="s">
        <v>65</v>
      </c>
      <c r="E216" s="115" t="s">
        <v>81</v>
      </c>
      <c r="F216" s="125"/>
    </row>
    <row r="217" spans="1:6" s="4" customFormat="1" x14ac:dyDescent="0.25">
      <c r="A217" s="30">
        <v>204</v>
      </c>
      <c r="B217" s="31">
        <v>45833</v>
      </c>
      <c r="C217" s="119">
        <v>29424.71</v>
      </c>
      <c r="D217" s="36" t="s">
        <v>15</v>
      </c>
      <c r="E217" s="115" t="s">
        <v>163</v>
      </c>
      <c r="F217" s="125"/>
    </row>
    <row r="218" spans="1:6" s="4" customFormat="1" x14ac:dyDescent="0.25">
      <c r="A218" s="30">
        <v>205</v>
      </c>
      <c r="B218" s="31">
        <v>45833</v>
      </c>
      <c r="C218" s="33">
        <v>1332.8</v>
      </c>
      <c r="D218" s="36" t="s">
        <v>112</v>
      </c>
      <c r="E218" s="123" t="s">
        <v>230</v>
      </c>
      <c r="F218" s="124"/>
    </row>
    <row r="219" spans="1:6" s="4" customFormat="1" x14ac:dyDescent="0.25">
      <c r="A219" s="30">
        <v>206</v>
      </c>
      <c r="B219" s="31">
        <v>45833</v>
      </c>
      <c r="C219" s="33">
        <v>528</v>
      </c>
      <c r="D219" s="36" t="s">
        <v>284</v>
      </c>
      <c r="E219" s="123" t="s">
        <v>16</v>
      </c>
      <c r="F219" s="124"/>
    </row>
    <row r="220" spans="1:6" s="4" customFormat="1" x14ac:dyDescent="0.25">
      <c r="A220" s="30">
        <v>207</v>
      </c>
      <c r="B220" s="31">
        <v>45833</v>
      </c>
      <c r="C220" s="79">
        <v>1583.51</v>
      </c>
      <c r="D220" s="36" t="s">
        <v>296</v>
      </c>
      <c r="E220" s="123" t="s">
        <v>92</v>
      </c>
      <c r="F220" s="124"/>
    </row>
    <row r="221" spans="1:6" s="4" customFormat="1" x14ac:dyDescent="0.25">
      <c r="A221" s="30">
        <v>208</v>
      </c>
      <c r="B221" s="31">
        <v>45833</v>
      </c>
      <c r="C221" s="33">
        <v>337.86</v>
      </c>
      <c r="D221" s="36" t="s">
        <v>66</v>
      </c>
      <c r="E221" s="123" t="s">
        <v>74</v>
      </c>
      <c r="F221" s="124"/>
    </row>
    <row r="222" spans="1:6" s="4" customFormat="1" x14ac:dyDescent="0.25">
      <c r="A222" s="30">
        <v>209</v>
      </c>
      <c r="B222" s="31">
        <v>45833</v>
      </c>
      <c r="C222" s="89">
        <v>641495</v>
      </c>
      <c r="D222" s="36" t="s">
        <v>297</v>
      </c>
      <c r="E222" s="123" t="s">
        <v>79</v>
      </c>
      <c r="F222" s="125"/>
    </row>
    <row r="223" spans="1:6" s="4" customFormat="1" x14ac:dyDescent="0.25">
      <c r="A223" s="30">
        <v>210</v>
      </c>
      <c r="B223" s="31">
        <v>45833</v>
      </c>
      <c r="C223" s="89">
        <v>48301.96</v>
      </c>
      <c r="D223" s="36" t="s">
        <v>298</v>
      </c>
      <c r="E223" s="123" t="s">
        <v>230</v>
      </c>
      <c r="F223" s="125"/>
    </row>
    <row r="224" spans="1:6" s="4" customFormat="1" x14ac:dyDescent="0.25">
      <c r="A224" s="30">
        <v>211</v>
      </c>
      <c r="B224" s="31">
        <v>45833</v>
      </c>
      <c r="C224" s="89">
        <v>4354.92</v>
      </c>
      <c r="D224" s="36" t="s">
        <v>26</v>
      </c>
      <c r="E224" s="123" t="s">
        <v>231</v>
      </c>
      <c r="F224" s="125"/>
    </row>
    <row r="225" spans="1:6" s="4" customFormat="1" x14ac:dyDescent="0.25">
      <c r="A225" s="30">
        <v>212</v>
      </c>
      <c r="B225" s="31">
        <v>45833</v>
      </c>
      <c r="C225" s="89">
        <v>4250.68</v>
      </c>
      <c r="D225" s="36" t="s">
        <v>299</v>
      </c>
      <c r="E225" s="123" t="s">
        <v>232</v>
      </c>
      <c r="F225" s="125"/>
    </row>
    <row r="226" spans="1:6" s="4" customFormat="1" x14ac:dyDescent="0.25">
      <c r="A226" s="30">
        <v>213</v>
      </c>
      <c r="B226" s="31">
        <v>45833</v>
      </c>
      <c r="C226" s="33">
        <f>1880.2+952</f>
        <v>2832.2</v>
      </c>
      <c r="D226" s="36" t="s">
        <v>300</v>
      </c>
      <c r="E226" s="123" t="s">
        <v>17</v>
      </c>
      <c r="F226" s="124"/>
    </row>
    <row r="227" spans="1:6" s="4" customFormat="1" x14ac:dyDescent="0.25">
      <c r="A227" s="30">
        <v>214</v>
      </c>
      <c r="B227" s="31">
        <v>45833</v>
      </c>
      <c r="C227" s="33">
        <v>3505.63</v>
      </c>
      <c r="D227" s="36" t="s">
        <v>18</v>
      </c>
      <c r="E227" s="123" t="s">
        <v>233</v>
      </c>
      <c r="F227" s="124"/>
    </row>
    <row r="228" spans="1:6" s="4" customFormat="1" x14ac:dyDescent="0.25">
      <c r="A228" s="30">
        <v>215</v>
      </c>
      <c r="B228" s="31">
        <v>45833</v>
      </c>
      <c r="C228" s="33">
        <v>1653.01</v>
      </c>
      <c r="D228" s="36" t="s">
        <v>13</v>
      </c>
      <c r="E228" s="123" t="s">
        <v>234</v>
      </c>
      <c r="F228" s="124"/>
    </row>
    <row r="229" spans="1:6" s="4" customFormat="1" x14ac:dyDescent="0.25">
      <c r="A229" s="30">
        <v>216</v>
      </c>
      <c r="B229" s="31">
        <v>45833</v>
      </c>
      <c r="C229" s="33">
        <v>5038.09</v>
      </c>
      <c r="D229" s="36" t="s">
        <v>139</v>
      </c>
      <c r="E229" s="123" t="s">
        <v>23</v>
      </c>
      <c r="F229" s="124"/>
    </row>
    <row r="230" spans="1:6" s="4" customFormat="1" x14ac:dyDescent="0.25">
      <c r="A230" s="30">
        <v>217</v>
      </c>
      <c r="B230" s="31">
        <v>45834</v>
      </c>
      <c r="C230" s="33">
        <v>4300.04</v>
      </c>
      <c r="D230" s="36" t="s">
        <v>61</v>
      </c>
      <c r="E230" s="123" t="s">
        <v>16</v>
      </c>
      <c r="F230" s="124"/>
    </row>
    <row r="231" spans="1:6" s="4" customFormat="1" x14ac:dyDescent="0.25">
      <c r="A231" s="30">
        <v>218</v>
      </c>
      <c r="B231" s="31">
        <v>45834</v>
      </c>
      <c r="C231" s="79">
        <v>204</v>
      </c>
      <c r="D231" s="36" t="s">
        <v>284</v>
      </c>
      <c r="E231" s="123" t="s">
        <v>16</v>
      </c>
      <c r="F231" s="125"/>
    </row>
    <row r="232" spans="1:6" s="4" customFormat="1" x14ac:dyDescent="0.25">
      <c r="A232" s="30">
        <v>219</v>
      </c>
      <c r="B232" s="31">
        <v>45834</v>
      </c>
      <c r="C232" s="89">
        <v>197.6</v>
      </c>
      <c r="D232" s="36" t="s">
        <v>301</v>
      </c>
      <c r="E232" s="123" t="s">
        <v>175</v>
      </c>
      <c r="F232" s="125"/>
    </row>
    <row r="233" spans="1:6" s="4" customFormat="1" x14ac:dyDescent="0.25">
      <c r="A233" s="30">
        <v>220</v>
      </c>
      <c r="B233" s="31">
        <v>45834</v>
      </c>
      <c r="C233" s="89">
        <v>614.16</v>
      </c>
      <c r="D233" s="36" t="s">
        <v>83</v>
      </c>
      <c r="E233" s="123" t="s">
        <v>235</v>
      </c>
      <c r="F233" s="125"/>
    </row>
    <row r="234" spans="1:6" s="4" customFormat="1" x14ac:dyDescent="0.25">
      <c r="A234" s="30">
        <v>221</v>
      </c>
      <c r="B234" s="31">
        <v>45834</v>
      </c>
      <c r="C234" s="33">
        <v>4389.91</v>
      </c>
      <c r="D234" s="36" t="s">
        <v>129</v>
      </c>
      <c r="E234" s="123" t="s">
        <v>142</v>
      </c>
      <c r="F234" s="124"/>
    </row>
    <row r="235" spans="1:6" s="4" customFormat="1" x14ac:dyDescent="0.25">
      <c r="A235" s="30">
        <v>222</v>
      </c>
      <c r="B235" s="31">
        <v>45834</v>
      </c>
      <c r="C235" s="33">
        <v>269</v>
      </c>
      <c r="D235" s="36" t="s">
        <v>93</v>
      </c>
      <c r="E235" s="123" t="s">
        <v>91</v>
      </c>
      <c r="F235" s="124"/>
    </row>
    <row r="236" spans="1:6" s="4" customFormat="1" x14ac:dyDescent="0.25">
      <c r="A236" s="30">
        <v>223</v>
      </c>
      <c r="B236" s="31">
        <v>45834</v>
      </c>
      <c r="C236" s="33">
        <v>4617.2</v>
      </c>
      <c r="D236" s="36" t="s">
        <v>302</v>
      </c>
      <c r="E236" s="123" t="s">
        <v>176</v>
      </c>
      <c r="F236" s="124"/>
    </row>
    <row r="237" spans="1:6" s="4" customFormat="1" x14ac:dyDescent="0.25">
      <c r="A237" s="30">
        <v>224</v>
      </c>
      <c r="B237" s="31">
        <v>45834</v>
      </c>
      <c r="C237" s="33">
        <v>9900.7999999999993</v>
      </c>
      <c r="D237" s="36" t="s">
        <v>117</v>
      </c>
      <c r="E237" s="123" t="s">
        <v>236</v>
      </c>
      <c r="F237" s="124"/>
    </row>
    <row r="238" spans="1:6" s="4" customFormat="1" x14ac:dyDescent="0.25">
      <c r="A238" s="30">
        <v>225</v>
      </c>
      <c r="B238" s="31">
        <v>45834</v>
      </c>
      <c r="C238" s="33">
        <v>7155.99</v>
      </c>
      <c r="D238" s="36" t="s">
        <v>110</v>
      </c>
      <c r="E238" s="123" t="s">
        <v>237</v>
      </c>
      <c r="F238" s="124"/>
    </row>
    <row r="239" spans="1:6" s="4" customFormat="1" x14ac:dyDescent="0.25">
      <c r="A239" s="30">
        <v>226</v>
      </c>
      <c r="B239" s="31">
        <v>45834</v>
      </c>
      <c r="C239" s="33">
        <v>373.66</v>
      </c>
      <c r="D239" s="36" t="s">
        <v>303</v>
      </c>
      <c r="E239" s="123" t="s">
        <v>17</v>
      </c>
      <c r="F239" s="124"/>
    </row>
    <row r="240" spans="1:6" s="4" customFormat="1" x14ac:dyDescent="0.25">
      <c r="A240" s="30">
        <v>227</v>
      </c>
      <c r="B240" s="31">
        <v>45834</v>
      </c>
      <c r="C240" s="89">
        <v>5731.04</v>
      </c>
      <c r="D240" s="36" t="s">
        <v>100</v>
      </c>
      <c r="E240" s="123" t="s">
        <v>318</v>
      </c>
      <c r="F240" s="125"/>
    </row>
    <row r="241" spans="1:7" s="4" customFormat="1" x14ac:dyDescent="0.25">
      <c r="A241" s="30">
        <v>228</v>
      </c>
      <c r="B241" s="31">
        <v>45834</v>
      </c>
      <c r="C241" s="89">
        <v>30821</v>
      </c>
      <c r="D241" s="36" t="s">
        <v>304</v>
      </c>
      <c r="E241" s="123" t="s">
        <v>238</v>
      </c>
      <c r="F241" s="125"/>
    </row>
    <row r="242" spans="1:7" s="4" customFormat="1" x14ac:dyDescent="0.25">
      <c r="A242" s="30">
        <v>229</v>
      </c>
      <c r="B242" s="31">
        <v>45834</v>
      </c>
      <c r="C242" s="89">
        <v>17612</v>
      </c>
      <c r="D242" s="36" t="s">
        <v>305</v>
      </c>
      <c r="E242" s="123" t="s">
        <v>17</v>
      </c>
      <c r="F242" s="125"/>
    </row>
    <row r="243" spans="1:7" s="4" customFormat="1" x14ac:dyDescent="0.25">
      <c r="A243" s="30">
        <v>230</v>
      </c>
      <c r="B243" s="31">
        <v>45834</v>
      </c>
      <c r="C243" s="89">
        <v>2191.2199999999998</v>
      </c>
      <c r="D243" s="36" t="s">
        <v>306</v>
      </c>
      <c r="E243" s="123" t="s">
        <v>16</v>
      </c>
      <c r="F243" s="125"/>
    </row>
    <row r="244" spans="1:7" s="4" customFormat="1" x14ac:dyDescent="0.25">
      <c r="A244" s="30">
        <v>231</v>
      </c>
      <c r="B244" s="31">
        <v>45834</v>
      </c>
      <c r="C244" s="89">
        <v>749.73</v>
      </c>
      <c r="D244" s="36" t="s">
        <v>307</v>
      </c>
      <c r="E244" s="123" t="s">
        <v>96</v>
      </c>
      <c r="F244" s="125"/>
    </row>
    <row r="245" spans="1:7" s="4" customFormat="1" x14ac:dyDescent="0.25">
      <c r="A245" s="30">
        <v>232</v>
      </c>
      <c r="B245" s="31">
        <v>45834</v>
      </c>
      <c r="C245" s="89">
        <f>(250989.87+51932.04-436.8-436.8-436.8+397468.14+175626.4+42604.7-250989.87+251438.54)-417759.42</f>
        <v>500000.00000000006</v>
      </c>
      <c r="D245" s="36" t="s">
        <v>308</v>
      </c>
      <c r="E245" s="123" t="s">
        <v>74</v>
      </c>
      <c r="F245" s="125"/>
    </row>
    <row r="246" spans="1:7" s="4" customFormat="1" x14ac:dyDescent="0.25">
      <c r="A246" s="30">
        <v>233</v>
      </c>
      <c r="B246" s="31">
        <v>45834</v>
      </c>
      <c r="C246" s="89">
        <v>879.24</v>
      </c>
      <c r="D246" s="36" t="s">
        <v>309</v>
      </c>
      <c r="E246" s="123" t="s">
        <v>319</v>
      </c>
      <c r="F246" s="125"/>
    </row>
    <row r="247" spans="1:7" s="4" customFormat="1" x14ac:dyDescent="0.25">
      <c r="A247" s="30">
        <v>234</v>
      </c>
      <c r="B247" s="31">
        <v>45834</v>
      </c>
      <c r="C247" s="33">
        <f>5781910.63/3</f>
        <v>1927303.5433333332</v>
      </c>
      <c r="D247" s="36" t="s">
        <v>310</v>
      </c>
      <c r="E247" s="123" t="s">
        <v>320</v>
      </c>
      <c r="F247" s="124"/>
    </row>
    <row r="248" spans="1:7" s="4" customFormat="1" x14ac:dyDescent="0.25">
      <c r="A248" s="30">
        <v>235</v>
      </c>
      <c r="B248" s="31">
        <v>45834</v>
      </c>
      <c r="C248" s="33">
        <v>1000000</v>
      </c>
      <c r="D248" s="36" t="s">
        <v>311</v>
      </c>
      <c r="E248" s="123" t="s">
        <v>176</v>
      </c>
      <c r="F248" s="124"/>
    </row>
    <row r="249" spans="1:7" s="4" customFormat="1" x14ac:dyDescent="0.25">
      <c r="A249" s="30">
        <v>236</v>
      </c>
      <c r="B249" s="31">
        <v>45834</v>
      </c>
      <c r="C249" s="33">
        <f>(250989.87+51932.04-436.8-436.8-436.8+397468.14+175626.4+42604.7-250989.87+251438.54)-500000</f>
        <v>417759.42000000004</v>
      </c>
      <c r="D249" s="36" t="s">
        <v>308</v>
      </c>
      <c r="E249" s="123" t="s">
        <v>74</v>
      </c>
      <c r="F249" s="124"/>
    </row>
    <row r="250" spans="1:7" s="4" customFormat="1" x14ac:dyDescent="0.25">
      <c r="A250" s="30">
        <v>237</v>
      </c>
      <c r="B250" s="31">
        <v>45834</v>
      </c>
      <c r="C250" s="33">
        <v>6151.2</v>
      </c>
      <c r="D250" s="36" t="s">
        <v>312</v>
      </c>
      <c r="E250" s="123" t="s">
        <v>80</v>
      </c>
      <c r="F250" s="124"/>
    </row>
    <row r="251" spans="1:7" s="4" customFormat="1" x14ac:dyDescent="0.25">
      <c r="A251" s="30">
        <v>238</v>
      </c>
      <c r="B251" s="31">
        <v>45834</v>
      </c>
      <c r="C251" s="33">
        <v>1300</v>
      </c>
      <c r="D251" s="36" t="s">
        <v>313</v>
      </c>
      <c r="E251" s="123" t="s">
        <v>96</v>
      </c>
      <c r="F251" s="125"/>
      <c r="G251" s="84"/>
    </row>
    <row r="252" spans="1:7" s="4" customFormat="1" x14ac:dyDescent="0.25">
      <c r="A252" s="30">
        <v>239</v>
      </c>
      <c r="B252" s="31">
        <v>45834</v>
      </c>
      <c r="C252" s="33">
        <f>173234.25</f>
        <v>173234.25</v>
      </c>
      <c r="D252" s="36" t="s">
        <v>65</v>
      </c>
      <c r="E252" s="123" t="s">
        <v>81</v>
      </c>
      <c r="F252" s="125"/>
      <c r="G252" s="84"/>
    </row>
    <row r="253" spans="1:7" s="4" customFormat="1" x14ac:dyDescent="0.25">
      <c r="A253" s="30">
        <v>240</v>
      </c>
      <c r="B253" s="31">
        <v>45834</v>
      </c>
      <c r="C253" s="79">
        <v>231</v>
      </c>
      <c r="D253" s="81" t="s">
        <v>362</v>
      </c>
      <c r="E253" s="116" t="s">
        <v>363</v>
      </c>
      <c r="F253" s="125" t="s">
        <v>76</v>
      </c>
      <c r="G253" s="84"/>
    </row>
    <row r="254" spans="1:7" s="4" customFormat="1" x14ac:dyDescent="0.25">
      <c r="A254" s="30">
        <v>241</v>
      </c>
      <c r="B254" s="31">
        <v>45834</v>
      </c>
      <c r="C254" s="89">
        <v>520</v>
      </c>
      <c r="D254" s="81" t="s">
        <v>364</v>
      </c>
      <c r="E254" s="116" t="s">
        <v>365</v>
      </c>
      <c r="F254" s="125" t="s">
        <v>76</v>
      </c>
      <c r="G254" s="84"/>
    </row>
    <row r="255" spans="1:7" s="4" customFormat="1" x14ac:dyDescent="0.25">
      <c r="A255" s="30">
        <v>242</v>
      </c>
      <c r="B255" s="31">
        <v>45834</v>
      </c>
      <c r="C255" s="89">
        <v>1380</v>
      </c>
      <c r="D255" s="81" t="s">
        <v>366</v>
      </c>
      <c r="E255" s="116" t="s">
        <v>367</v>
      </c>
      <c r="F255" s="125" t="s">
        <v>76</v>
      </c>
      <c r="G255" s="84"/>
    </row>
    <row r="256" spans="1:7" s="4" customFormat="1" x14ac:dyDescent="0.25">
      <c r="A256" s="30">
        <v>243</v>
      </c>
      <c r="B256" s="31">
        <v>45835</v>
      </c>
      <c r="C256" s="89">
        <v>700.15</v>
      </c>
      <c r="D256" s="81" t="s">
        <v>368</v>
      </c>
      <c r="E256" s="116" t="s">
        <v>151</v>
      </c>
      <c r="F256" s="125" t="s">
        <v>76</v>
      </c>
      <c r="G256" s="84"/>
    </row>
    <row r="257" spans="1:7" s="4" customFormat="1" x14ac:dyDescent="0.25">
      <c r="A257" s="30">
        <v>244</v>
      </c>
      <c r="B257" s="31">
        <v>45835</v>
      </c>
      <c r="C257" s="89">
        <v>194.94</v>
      </c>
      <c r="D257" s="81" t="s">
        <v>369</v>
      </c>
      <c r="E257" s="116" t="s">
        <v>367</v>
      </c>
      <c r="F257" s="125" t="s">
        <v>76</v>
      </c>
      <c r="G257" s="84"/>
    </row>
    <row r="258" spans="1:7" s="4" customFormat="1" x14ac:dyDescent="0.25">
      <c r="A258" s="30">
        <v>245</v>
      </c>
      <c r="B258" s="31">
        <v>45835</v>
      </c>
      <c r="C258" s="89">
        <v>2058</v>
      </c>
      <c r="D258" s="81" t="s">
        <v>370</v>
      </c>
      <c r="E258" s="116" t="s">
        <v>125</v>
      </c>
      <c r="F258" s="125" t="s">
        <v>76</v>
      </c>
      <c r="G258" s="84"/>
    </row>
    <row r="259" spans="1:7" s="4" customFormat="1" x14ac:dyDescent="0.25">
      <c r="A259" s="30">
        <v>246</v>
      </c>
      <c r="B259" s="31">
        <v>45835</v>
      </c>
      <c r="C259" s="89">
        <v>500</v>
      </c>
      <c r="D259" s="81" t="s">
        <v>371</v>
      </c>
      <c r="E259" s="116" t="s">
        <v>372</v>
      </c>
      <c r="F259" s="125" t="s">
        <v>76</v>
      </c>
      <c r="G259" s="84"/>
    </row>
    <row r="260" spans="1:7" s="4" customFormat="1" x14ac:dyDescent="0.25">
      <c r="A260" s="30">
        <v>247</v>
      </c>
      <c r="B260" s="31">
        <v>45835</v>
      </c>
      <c r="C260" s="79">
        <f>63563.85+63546+21187.95</f>
        <v>148297.80000000002</v>
      </c>
      <c r="D260" s="36" t="s">
        <v>65</v>
      </c>
      <c r="E260" s="123" t="s">
        <v>81</v>
      </c>
      <c r="F260" s="125"/>
      <c r="G260" s="84"/>
    </row>
    <row r="261" spans="1:7" s="4" customFormat="1" x14ac:dyDescent="0.25">
      <c r="A261" s="30">
        <v>248</v>
      </c>
      <c r="B261" s="31">
        <v>45835</v>
      </c>
      <c r="C261" s="33">
        <v>14623</v>
      </c>
      <c r="D261" s="36" t="s">
        <v>86</v>
      </c>
      <c r="E261" s="123" t="s">
        <v>239</v>
      </c>
      <c r="F261" s="125"/>
      <c r="G261" s="84"/>
    </row>
    <row r="262" spans="1:7" s="4" customFormat="1" x14ac:dyDescent="0.25">
      <c r="A262" s="30">
        <v>249</v>
      </c>
      <c r="B262" s="31">
        <v>45835</v>
      </c>
      <c r="C262" s="89">
        <v>4998.38</v>
      </c>
      <c r="D262" s="36" t="s">
        <v>252</v>
      </c>
      <c r="E262" s="123" t="s">
        <v>21</v>
      </c>
      <c r="F262" s="125"/>
      <c r="G262" s="84"/>
    </row>
    <row r="263" spans="1:7" s="4" customFormat="1" x14ac:dyDescent="0.25">
      <c r="A263" s="30">
        <v>250</v>
      </c>
      <c r="B263" s="31">
        <v>45835</v>
      </c>
      <c r="C263" s="89">
        <v>1785</v>
      </c>
      <c r="D263" s="36" t="s">
        <v>66</v>
      </c>
      <c r="E263" s="123" t="s">
        <v>240</v>
      </c>
      <c r="F263" s="125"/>
      <c r="G263" s="84"/>
    </row>
    <row r="264" spans="1:7" s="4" customFormat="1" x14ac:dyDescent="0.25">
      <c r="A264" s="30">
        <v>251</v>
      </c>
      <c r="B264" s="31">
        <v>45835</v>
      </c>
      <c r="C264" s="89">
        <v>360</v>
      </c>
      <c r="D264" s="36" t="s">
        <v>118</v>
      </c>
      <c r="E264" s="123" t="s">
        <v>98</v>
      </c>
      <c r="F264" s="125"/>
      <c r="G264" s="84"/>
    </row>
    <row r="265" spans="1:7" s="4" customFormat="1" x14ac:dyDescent="0.25">
      <c r="A265" s="30">
        <v>252</v>
      </c>
      <c r="B265" s="31">
        <v>45835</v>
      </c>
      <c r="C265" s="89">
        <v>8935.9599999999991</v>
      </c>
      <c r="D265" s="36" t="s">
        <v>119</v>
      </c>
      <c r="E265" s="123" t="s">
        <v>176</v>
      </c>
      <c r="F265" s="125"/>
      <c r="G265" s="84"/>
    </row>
    <row r="266" spans="1:7" s="4" customFormat="1" x14ac:dyDescent="0.25">
      <c r="A266" s="30">
        <v>253</v>
      </c>
      <c r="B266" s="31">
        <v>45835</v>
      </c>
      <c r="C266" s="89">
        <v>30654.400000000001</v>
      </c>
      <c r="D266" s="36" t="s">
        <v>127</v>
      </c>
      <c r="E266" s="123" t="s">
        <v>241</v>
      </c>
      <c r="F266" s="125"/>
      <c r="G266" s="84"/>
    </row>
    <row r="267" spans="1:7" s="4" customFormat="1" x14ac:dyDescent="0.25">
      <c r="A267" s="30">
        <v>254</v>
      </c>
      <c r="B267" s="31">
        <v>45835</v>
      </c>
      <c r="C267" s="89">
        <v>17704.82</v>
      </c>
      <c r="D267" s="36" t="s">
        <v>136</v>
      </c>
      <c r="E267" s="123" t="s">
        <v>148</v>
      </c>
      <c r="F267" s="125"/>
      <c r="G267" s="84"/>
    </row>
    <row r="268" spans="1:7" s="4" customFormat="1" x14ac:dyDescent="0.25">
      <c r="A268" s="30">
        <v>255</v>
      </c>
      <c r="B268" s="31">
        <v>45835</v>
      </c>
      <c r="C268" s="33">
        <v>9735.39</v>
      </c>
      <c r="D268" s="36" t="s">
        <v>73</v>
      </c>
      <c r="E268" s="123" t="s">
        <v>74</v>
      </c>
      <c r="F268" s="125"/>
      <c r="G268" s="84"/>
    </row>
    <row r="269" spans="1:7" s="4" customFormat="1" x14ac:dyDescent="0.25">
      <c r="A269" s="30">
        <v>256</v>
      </c>
      <c r="B269" s="31">
        <v>45835</v>
      </c>
      <c r="C269" s="89">
        <v>196.35</v>
      </c>
      <c r="D269" s="36" t="s">
        <v>113</v>
      </c>
      <c r="E269" s="123" t="s">
        <v>120</v>
      </c>
      <c r="F269" s="125"/>
      <c r="G269" s="84"/>
    </row>
    <row r="270" spans="1:7" s="4" customFormat="1" x14ac:dyDescent="0.25">
      <c r="A270" s="30">
        <v>257</v>
      </c>
      <c r="B270" s="31">
        <v>45835</v>
      </c>
      <c r="C270" s="89">
        <f>(5781910.63*34%)-1927303.54</f>
        <v>38546.074200000148</v>
      </c>
      <c r="D270" s="36" t="s">
        <v>310</v>
      </c>
      <c r="E270" s="123" t="s">
        <v>321</v>
      </c>
      <c r="F270" s="125"/>
      <c r="G270" s="84"/>
    </row>
    <row r="271" spans="1:7" s="4" customFormat="1" x14ac:dyDescent="0.25">
      <c r="A271" s="30">
        <v>258</v>
      </c>
      <c r="B271" s="31">
        <v>45835</v>
      </c>
      <c r="C271" s="89">
        <f>40341.32-96259.29+192639.58+559805.75</f>
        <v>696527.35999999999</v>
      </c>
      <c r="D271" s="36" t="s">
        <v>115</v>
      </c>
      <c r="E271" s="123" t="s">
        <v>242</v>
      </c>
      <c r="F271" s="125"/>
      <c r="G271" s="84"/>
    </row>
    <row r="272" spans="1:7" s="4" customFormat="1" x14ac:dyDescent="0.25">
      <c r="A272" s="30">
        <v>259</v>
      </c>
      <c r="B272" s="31">
        <v>45835</v>
      </c>
      <c r="C272" s="89">
        <v>400141.9</v>
      </c>
      <c r="D272" s="36" t="s">
        <v>115</v>
      </c>
      <c r="E272" s="123" t="s">
        <v>243</v>
      </c>
      <c r="F272" s="125"/>
      <c r="G272" s="84"/>
    </row>
    <row r="273" spans="1:8" s="4" customFormat="1" x14ac:dyDescent="0.25">
      <c r="A273" s="30">
        <v>260</v>
      </c>
      <c r="B273" s="31">
        <v>45835</v>
      </c>
      <c r="C273" s="89">
        <v>2232.34</v>
      </c>
      <c r="D273" s="36" t="s">
        <v>265</v>
      </c>
      <c r="E273" s="123" t="s">
        <v>244</v>
      </c>
      <c r="F273" s="125"/>
      <c r="G273" s="84"/>
    </row>
    <row r="274" spans="1:8" s="4" customFormat="1" x14ac:dyDescent="0.25">
      <c r="A274" s="30">
        <v>261</v>
      </c>
      <c r="B274" s="31">
        <v>45835</v>
      </c>
      <c r="C274" s="33">
        <v>454543.75</v>
      </c>
      <c r="D274" s="36" t="s">
        <v>308</v>
      </c>
      <c r="E274" s="123" t="s">
        <v>74</v>
      </c>
      <c r="F274" s="125"/>
      <c r="G274" s="84"/>
    </row>
    <row r="275" spans="1:8" s="4" customFormat="1" x14ac:dyDescent="0.25">
      <c r="A275" s="30">
        <v>262</v>
      </c>
      <c r="B275" s="31">
        <v>45836</v>
      </c>
      <c r="C275" s="89">
        <v>3648.02</v>
      </c>
      <c r="D275" s="81" t="s">
        <v>373</v>
      </c>
      <c r="E275" s="116" t="s">
        <v>380</v>
      </c>
      <c r="F275" s="125" t="s">
        <v>76</v>
      </c>
      <c r="G275" s="84"/>
    </row>
    <row r="276" spans="1:8" s="4" customFormat="1" x14ac:dyDescent="0.25">
      <c r="A276" s="30">
        <v>263</v>
      </c>
      <c r="B276" s="31">
        <v>45838</v>
      </c>
      <c r="C276" s="89">
        <v>110</v>
      </c>
      <c r="D276" s="81" t="s">
        <v>374</v>
      </c>
      <c r="E276" s="116" t="s">
        <v>375</v>
      </c>
      <c r="F276" s="125" t="s">
        <v>76</v>
      </c>
      <c r="G276" s="84"/>
    </row>
    <row r="277" spans="1:8" s="4" customFormat="1" x14ac:dyDescent="0.25">
      <c r="A277" s="30">
        <v>264</v>
      </c>
      <c r="B277" s="31">
        <v>45838</v>
      </c>
      <c r="C277" s="89">
        <v>500</v>
      </c>
      <c r="D277" s="81" t="s">
        <v>376</v>
      </c>
      <c r="E277" s="116" t="s">
        <v>377</v>
      </c>
      <c r="F277" s="125" t="s">
        <v>76</v>
      </c>
      <c r="G277" s="84"/>
    </row>
    <row r="278" spans="1:8" s="4" customFormat="1" x14ac:dyDescent="0.25">
      <c r="A278" s="30">
        <v>265</v>
      </c>
      <c r="B278" s="31">
        <v>45838</v>
      </c>
      <c r="C278" s="89">
        <v>20</v>
      </c>
      <c r="D278" s="81" t="s">
        <v>378</v>
      </c>
      <c r="E278" s="116" t="s">
        <v>379</v>
      </c>
      <c r="F278" s="125" t="s">
        <v>76</v>
      </c>
      <c r="G278" s="84"/>
    </row>
    <row r="279" spans="1:8" s="4" customFormat="1" x14ac:dyDescent="0.25">
      <c r="A279" s="30">
        <v>266</v>
      </c>
      <c r="B279" s="31">
        <v>45838</v>
      </c>
      <c r="C279" s="89">
        <v>43375.5</v>
      </c>
      <c r="D279" s="36" t="s">
        <v>314</v>
      </c>
      <c r="E279" s="123" t="s">
        <v>245</v>
      </c>
      <c r="F279" s="125"/>
      <c r="G279" s="84"/>
    </row>
    <row r="280" spans="1:8" s="4" customFormat="1" x14ac:dyDescent="0.25">
      <c r="A280" s="30">
        <v>267</v>
      </c>
      <c r="B280" s="31">
        <v>45838</v>
      </c>
      <c r="C280" s="89">
        <f>3246.51+13135.38</f>
        <v>16381.89</v>
      </c>
      <c r="D280" s="36" t="s">
        <v>70</v>
      </c>
      <c r="E280" s="123" t="s">
        <v>23</v>
      </c>
      <c r="F280" s="125"/>
      <c r="G280" s="84"/>
    </row>
    <row r="281" spans="1:8" s="4" customFormat="1" x14ac:dyDescent="0.25">
      <c r="A281" s="30">
        <v>268</v>
      </c>
      <c r="B281" s="31">
        <v>45838</v>
      </c>
      <c r="C281" s="89">
        <v>6949.81</v>
      </c>
      <c r="D281" s="36" t="s">
        <v>119</v>
      </c>
      <c r="E281" s="123" t="s">
        <v>176</v>
      </c>
      <c r="F281" s="125"/>
      <c r="G281" s="84"/>
    </row>
    <row r="282" spans="1:8" s="4" customFormat="1" x14ac:dyDescent="0.25">
      <c r="A282" s="30">
        <v>269</v>
      </c>
      <c r="B282" s="31">
        <v>45838</v>
      </c>
      <c r="C282" s="89">
        <v>36.89</v>
      </c>
      <c r="D282" s="36" t="s">
        <v>113</v>
      </c>
      <c r="E282" s="123" t="s">
        <v>20</v>
      </c>
      <c r="F282" s="125"/>
      <c r="G282" s="84"/>
    </row>
    <row r="283" spans="1:8" s="4" customFormat="1" x14ac:dyDescent="0.25">
      <c r="A283" s="30">
        <v>270</v>
      </c>
      <c r="B283" s="31">
        <v>45838</v>
      </c>
      <c r="C283" s="89">
        <f>29.94+2</f>
        <v>31.94</v>
      </c>
      <c r="D283" s="36" t="s">
        <v>315</v>
      </c>
      <c r="E283" s="123" t="s">
        <v>246</v>
      </c>
      <c r="F283" s="125"/>
      <c r="G283" s="84"/>
    </row>
    <row r="284" spans="1:8" s="4" customFormat="1" x14ac:dyDescent="0.25">
      <c r="A284" s="30">
        <v>271</v>
      </c>
      <c r="B284" s="31">
        <v>45838</v>
      </c>
      <c r="C284" s="89">
        <v>1160</v>
      </c>
      <c r="D284" s="36" t="s">
        <v>93</v>
      </c>
      <c r="E284" s="123" t="s">
        <v>17</v>
      </c>
      <c r="F284" s="125"/>
      <c r="G284" s="84"/>
    </row>
    <row r="285" spans="1:8" s="4" customFormat="1" x14ac:dyDescent="0.25">
      <c r="A285" s="30">
        <v>272</v>
      </c>
      <c r="B285" s="31">
        <v>45838</v>
      </c>
      <c r="C285" s="89">
        <f>2390472-1000000</f>
        <v>1390472</v>
      </c>
      <c r="D285" s="36" t="s">
        <v>274</v>
      </c>
      <c r="E285" s="123" t="s">
        <v>322</v>
      </c>
      <c r="F285" s="125"/>
      <c r="G285" s="84"/>
    </row>
    <row r="286" spans="1:8" s="4" customFormat="1" x14ac:dyDescent="0.25">
      <c r="A286" s="30">
        <v>273</v>
      </c>
      <c r="B286" s="31">
        <v>45838</v>
      </c>
      <c r="C286" s="89">
        <v>5000</v>
      </c>
      <c r="D286" s="36" t="s">
        <v>316</v>
      </c>
      <c r="E286" s="123" t="s">
        <v>171</v>
      </c>
      <c r="F286" s="125"/>
      <c r="G286" s="84"/>
    </row>
    <row r="287" spans="1:8" s="4" customFormat="1" x14ac:dyDescent="0.25">
      <c r="A287" s="30">
        <v>274</v>
      </c>
      <c r="B287" s="31">
        <v>45838</v>
      </c>
      <c r="C287" s="80">
        <f>119952+25704+4284+8720.32+143885.28+10768.91</f>
        <v>313314.50999999995</v>
      </c>
      <c r="D287" s="36" t="s">
        <v>65</v>
      </c>
      <c r="E287" s="123" t="s">
        <v>81</v>
      </c>
      <c r="F287" s="125"/>
      <c r="G287" s="84"/>
    </row>
    <row r="288" spans="1:8" customFormat="1" ht="15" customHeight="1" thickBot="1" x14ac:dyDescent="0.3">
      <c r="A288" s="87"/>
      <c r="B288" s="82" t="s">
        <v>10</v>
      </c>
      <c r="C288" s="40">
        <f>SUM(C14:C287)</f>
        <v>28257845.617533337</v>
      </c>
      <c r="D288" s="11"/>
      <c r="E288" s="11"/>
      <c r="F288" s="11"/>
      <c r="G288" s="11"/>
      <c r="H288" s="11"/>
    </row>
    <row r="289" spans="1:8" customFormat="1" ht="15" customHeight="1" x14ac:dyDescent="0.25">
      <c r="A289" s="30"/>
      <c r="B289" s="85"/>
      <c r="C289" s="37"/>
      <c r="D289" s="38"/>
      <c r="E289" s="38"/>
      <c r="F289" s="11"/>
      <c r="G289" s="11"/>
      <c r="H289" s="11"/>
    </row>
    <row r="290" spans="1:8" customFormat="1" ht="15" customHeight="1" x14ac:dyDescent="0.25">
      <c r="A290" s="30">
        <v>1</v>
      </c>
      <c r="B290" s="31">
        <v>45821</v>
      </c>
      <c r="C290" s="78">
        <v>4760</v>
      </c>
      <c r="D290" s="36" t="s">
        <v>313</v>
      </c>
      <c r="E290" s="36" t="s">
        <v>390</v>
      </c>
      <c r="F290" s="11"/>
      <c r="G290" s="11"/>
      <c r="H290" s="11"/>
    </row>
    <row r="291" spans="1:8" customFormat="1" ht="15" customHeight="1" x14ac:dyDescent="0.25">
      <c r="A291" s="30">
        <v>2</v>
      </c>
      <c r="B291" s="31">
        <v>45826</v>
      </c>
      <c r="C291" s="33">
        <v>4760</v>
      </c>
      <c r="D291" s="34" t="s">
        <v>313</v>
      </c>
      <c r="E291" s="35" t="s">
        <v>391</v>
      </c>
      <c r="F291" s="11"/>
      <c r="G291" s="11"/>
      <c r="H291" s="11"/>
    </row>
    <row r="292" spans="1:8" customFormat="1" ht="15" customHeight="1" x14ac:dyDescent="0.25">
      <c r="A292" s="30">
        <v>3</v>
      </c>
      <c r="B292" s="31">
        <v>45826</v>
      </c>
      <c r="C292" s="33">
        <v>436273</v>
      </c>
      <c r="D292" s="34" t="s">
        <v>99</v>
      </c>
      <c r="E292" s="35" t="s">
        <v>385</v>
      </c>
      <c r="F292" s="11"/>
      <c r="G292" s="11"/>
      <c r="H292" s="11"/>
    </row>
    <row r="293" spans="1:8" customFormat="1" ht="15" customHeight="1" x14ac:dyDescent="0.25">
      <c r="A293" s="30">
        <v>4</v>
      </c>
      <c r="B293" s="31">
        <v>45828</v>
      </c>
      <c r="C293" s="78">
        <v>83.3</v>
      </c>
      <c r="D293" s="36" t="s">
        <v>381</v>
      </c>
      <c r="E293" s="36" t="s">
        <v>386</v>
      </c>
      <c r="F293" s="11"/>
      <c r="G293" s="11"/>
      <c r="H293" s="11"/>
    </row>
    <row r="294" spans="1:8" customFormat="1" ht="15" customHeight="1" x14ac:dyDescent="0.25">
      <c r="A294" s="30">
        <v>5</v>
      </c>
      <c r="B294" s="31">
        <v>45831</v>
      </c>
      <c r="C294" s="78">
        <v>20</v>
      </c>
      <c r="D294" s="36" t="s">
        <v>378</v>
      </c>
      <c r="E294" s="36" t="s">
        <v>379</v>
      </c>
      <c r="F294" s="11"/>
      <c r="G294" s="11"/>
      <c r="H294" s="11"/>
    </row>
    <row r="295" spans="1:8" customFormat="1" ht="15" customHeight="1" x14ac:dyDescent="0.25">
      <c r="A295" s="30">
        <v>6</v>
      </c>
      <c r="B295" s="31">
        <v>45832</v>
      </c>
      <c r="C295" s="78">
        <v>26351.81</v>
      </c>
      <c r="D295" s="36" t="s">
        <v>382</v>
      </c>
      <c r="E295" s="36" t="s">
        <v>387</v>
      </c>
      <c r="F295" s="11"/>
      <c r="G295" s="11"/>
      <c r="H295" s="11"/>
    </row>
    <row r="296" spans="1:8" customFormat="1" ht="15" customHeight="1" x14ac:dyDescent="0.25">
      <c r="A296" s="30">
        <v>7</v>
      </c>
      <c r="B296" s="31">
        <v>45834</v>
      </c>
      <c r="C296" s="78">
        <f>163315.4+163315.4</f>
        <v>326630.8</v>
      </c>
      <c r="D296" s="36" t="s">
        <v>383</v>
      </c>
      <c r="E296" s="36" t="s">
        <v>393</v>
      </c>
      <c r="F296" s="11"/>
      <c r="G296" s="11"/>
      <c r="H296" s="11"/>
    </row>
    <row r="297" spans="1:8" customFormat="1" ht="15" customHeight="1" x14ac:dyDescent="0.25">
      <c r="A297" s="30">
        <v>8</v>
      </c>
      <c r="B297" s="31">
        <v>45835</v>
      </c>
      <c r="C297" s="78">
        <v>16.510000000000002</v>
      </c>
      <c r="D297" s="36" t="s">
        <v>124</v>
      </c>
      <c r="E297" s="36" t="s">
        <v>392</v>
      </c>
      <c r="F297" s="11"/>
      <c r="G297" s="11"/>
      <c r="H297" s="11"/>
    </row>
    <row r="298" spans="1:8" customFormat="1" ht="15" customHeight="1" x14ac:dyDescent="0.25">
      <c r="A298" s="30">
        <v>9</v>
      </c>
      <c r="B298" s="31">
        <v>45838</v>
      </c>
      <c r="C298" s="78">
        <v>163315.4</v>
      </c>
      <c r="D298" s="36" t="s">
        <v>383</v>
      </c>
      <c r="E298" s="36" t="s">
        <v>393</v>
      </c>
      <c r="F298" s="11"/>
      <c r="G298" s="11"/>
      <c r="H298" s="11"/>
    </row>
    <row r="299" spans="1:8" customFormat="1" ht="15" customHeight="1" x14ac:dyDescent="0.25">
      <c r="A299" s="30">
        <v>10</v>
      </c>
      <c r="B299" s="31">
        <v>45838</v>
      </c>
      <c r="C299" s="78">
        <v>83.3</v>
      </c>
      <c r="D299" s="36" t="s">
        <v>384</v>
      </c>
      <c r="E299" s="36" t="s">
        <v>388</v>
      </c>
      <c r="F299" s="11"/>
      <c r="G299" s="11"/>
      <c r="H299" s="11"/>
    </row>
    <row r="300" spans="1:8" customFormat="1" ht="15" customHeight="1" thickBot="1" x14ac:dyDescent="0.3">
      <c r="A300" s="91"/>
      <c r="B300" s="92" t="s">
        <v>10</v>
      </c>
      <c r="C300" s="93">
        <f>SUM(C290:C299)</f>
        <v>962294.12</v>
      </c>
      <c r="D300" s="94"/>
      <c r="E300" s="100"/>
      <c r="F300" s="11"/>
      <c r="G300" s="11"/>
      <c r="H300" s="11"/>
    </row>
    <row r="301" spans="1:8" customFormat="1" ht="15" customHeight="1" thickBot="1" x14ac:dyDescent="0.3">
      <c r="A301" s="131" t="s">
        <v>29</v>
      </c>
      <c r="B301" s="132"/>
      <c r="C301" s="39">
        <f>C11+C288+C300</f>
        <v>36382327.217533335</v>
      </c>
      <c r="D301" s="3"/>
      <c r="E301" s="3"/>
      <c r="F301" s="11"/>
      <c r="G301" s="11"/>
      <c r="H301" s="11"/>
    </row>
    <row r="302" spans="1:8" customFormat="1" ht="15" customHeight="1" x14ac:dyDescent="0.25">
      <c r="A302" s="11"/>
      <c r="B302" s="2"/>
      <c r="C302" s="3"/>
      <c r="D302" s="11"/>
      <c r="E302" s="11"/>
      <c r="F302" s="11"/>
      <c r="G302" s="11"/>
      <c r="H302" s="11"/>
    </row>
    <row r="303" spans="1:8" customFormat="1" ht="15" customHeight="1" x14ac:dyDescent="0.25">
      <c r="A303" s="11"/>
      <c r="B303" s="2"/>
      <c r="C303" s="3"/>
      <c r="D303" s="40">
        <f>C11</f>
        <v>7162187.4800000004</v>
      </c>
      <c r="E303" s="41" t="s">
        <v>30</v>
      </c>
      <c r="F303" s="11"/>
      <c r="G303" s="11"/>
      <c r="H303" s="11"/>
    </row>
    <row r="304" spans="1:8" customFormat="1" ht="15" customHeight="1" x14ac:dyDescent="0.25">
      <c r="A304" s="11"/>
      <c r="B304" s="2"/>
      <c r="C304" s="3"/>
      <c r="D304" s="40">
        <f>C300</f>
        <v>962294.12</v>
      </c>
      <c r="E304" s="41" t="s">
        <v>31</v>
      </c>
      <c r="F304" s="11"/>
      <c r="G304" s="11"/>
      <c r="H304" s="11"/>
    </row>
    <row r="305" spans="1:8" customFormat="1" ht="15" customHeight="1" x14ac:dyDescent="0.25">
      <c r="A305" s="11"/>
      <c r="B305" s="2"/>
      <c r="C305" s="3"/>
      <c r="D305" s="40">
        <f>C288</f>
        <v>28257845.617533337</v>
      </c>
      <c r="E305" s="41" t="s">
        <v>32</v>
      </c>
      <c r="F305" s="11"/>
      <c r="G305" s="11"/>
      <c r="H305" s="11"/>
    </row>
    <row r="306" spans="1:8" customFormat="1" ht="15" customHeight="1" x14ac:dyDescent="0.25">
      <c r="A306" s="11"/>
      <c r="B306" s="2"/>
      <c r="C306" s="3"/>
      <c r="D306" s="3">
        <f>C163+C247+C270+C271+C285+C119+C65+C237+C205+C62+C26+C33+C44+C46+C68+C73+C92+C93+C120+C128+C131+C155+C156+C187+C195+C212+C216+C252+C260+C287+C154+C272+C222</f>
        <v>13839829.747533334</v>
      </c>
      <c r="E306" s="42" t="s">
        <v>162</v>
      </c>
      <c r="F306" s="11"/>
      <c r="G306" s="11"/>
      <c r="H306" s="11"/>
    </row>
    <row r="307" spans="1:8" customFormat="1" ht="15" customHeight="1" x14ac:dyDescent="0.25">
      <c r="A307" s="11"/>
      <c r="B307" s="2"/>
      <c r="C307" s="3"/>
      <c r="D307" s="3">
        <f>C206</f>
        <v>907349.49</v>
      </c>
      <c r="E307" s="42" t="s">
        <v>33</v>
      </c>
      <c r="F307" s="11"/>
      <c r="G307" s="11"/>
      <c r="H307" s="11"/>
    </row>
    <row r="308" spans="1:8" customFormat="1" ht="15" customHeight="1" x14ac:dyDescent="0.25">
      <c r="A308" s="11"/>
      <c r="B308" s="2"/>
      <c r="C308" s="3"/>
      <c r="D308" s="3">
        <f>C64+C112</f>
        <v>763009.06</v>
      </c>
      <c r="E308" s="42" t="s">
        <v>34</v>
      </c>
      <c r="F308" s="11"/>
      <c r="G308" s="11"/>
      <c r="H308" s="11"/>
    </row>
    <row r="309" spans="1:8" customFormat="1" ht="15" customHeight="1" x14ac:dyDescent="0.25">
      <c r="A309" s="11"/>
      <c r="B309" s="2"/>
      <c r="C309" s="3"/>
      <c r="D309" s="83">
        <f>C54+C59+C75+C108+C245+C249+C274+C39+C47+C217</f>
        <v>1501313.21</v>
      </c>
      <c r="E309" s="42" t="s">
        <v>395</v>
      </c>
      <c r="F309" s="11"/>
      <c r="G309" s="11"/>
      <c r="H309" s="11"/>
    </row>
    <row r="310" spans="1:8" customFormat="1" ht="15" customHeight="1" x14ac:dyDescent="0.25">
      <c r="A310" s="11"/>
      <c r="B310" s="2"/>
      <c r="C310" s="3"/>
      <c r="D310" s="3">
        <v>0</v>
      </c>
      <c r="E310" s="42" t="s">
        <v>107</v>
      </c>
      <c r="F310" s="11"/>
      <c r="G310" s="11"/>
      <c r="H310" s="11"/>
    </row>
    <row r="311" spans="1:8" customFormat="1" ht="15" customHeight="1" x14ac:dyDescent="0.25">
      <c r="A311" s="11"/>
      <c r="B311" s="2"/>
      <c r="C311" s="3"/>
      <c r="D311" s="3">
        <f>C204</f>
        <v>1356004</v>
      </c>
      <c r="E311" s="42" t="s">
        <v>424</v>
      </c>
      <c r="F311" s="11"/>
      <c r="G311" s="11"/>
      <c r="H311" s="11"/>
    </row>
    <row r="312" spans="1:8" customFormat="1" ht="15" customHeight="1" x14ac:dyDescent="0.25">
      <c r="A312" s="11"/>
      <c r="B312" s="2"/>
      <c r="C312" s="3"/>
      <c r="D312" s="3">
        <f>C38+C103</f>
        <v>7000000</v>
      </c>
      <c r="E312" s="42" t="s">
        <v>35</v>
      </c>
      <c r="F312" s="11"/>
      <c r="G312" s="11"/>
      <c r="H312" s="11"/>
    </row>
    <row r="313" spans="1:8" customFormat="1" ht="15" customHeight="1" x14ac:dyDescent="0.25">
      <c r="A313" s="11"/>
      <c r="B313" s="2"/>
      <c r="C313" s="3"/>
      <c r="D313" s="3">
        <v>0</v>
      </c>
      <c r="E313" s="42" t="s">
        <v>165</v>
      </c>
      <c r="F313" s="11"/>
      <c r="G313" s="11"/>
      <c r="H313" s="11"/>
    </row>
    <row r="314" spans="1:8" customFormat="1" ht="15" customHeight="1" x14ac:dyDescent="0.25">
      <c r="A314" s="11"/>
      <c r="B314" s="2"/>
      <c r="C314" s="3"/>
      <c r="D314" s="3">
        <f>C248</f>
        <v>1000000</v>
      </c>
      <c r="E314" s="42" t="s">
        <v>72</v>
      </c>
      <c r="F314" s="11"/>
      <c r="G314" s="11"/>
      <c r="H314" s="11"/>
    </row>
    <row r="315" spans="1:8" customFormat="1" ht="15" customHeight="1" x14ac:dyDescent="0.25">
      <c r="A315" s="11"/>
      <c r="B315" s="2"/>
      <c r="C315" s="3"/>
      <c r="D315" s="40">
        <f>casierie!C16</f>
        <v>0</v>
      </c>
      <c r="E315" s="41" t="s">
        <v>36</v>
      </c>
      <c r="F315" s="11"/>
      <c r="G315" s="11"/>
      <c r="H315" s="11"/>
    </row>
    <row r="316" spans="1:8" customFormat="1" ht="15" customHeight="1" x14ac:dyDescent="0.25">
      <c r="A316" s="11"/>
      <c r="B316" s="2"/>
      <c r="C316" s="3"/>
      <c r="D316" s="40">
        <f>D303+D304+D305+D315</f>
        <v>36382327.217533335</v>
      </c>
      <c r="E316" s="41" t="s">
        <v>37</v>
      </c>
      <c r="F316" s="11"/>
      <c r="G316" s="11"/>
      <c r="H316" s="11"/>
    </row>
  </sheetData>
  <autoFilter ref="A10:F301" xr:uid="{00000000-0001-0000-0000-000000000000}"/>
  <mergeCells count="3">
    <mergeCell ref="B5:E5"/>
    <mergeCell ref="B9:E9"/>
    <mergeCell ref="A301:B301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A2" sqref="A2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8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3" t="s">
        <v>394</v>
      </c>
      <c r="B1" s="133"/>
      <c r="C1" s="133"/>
      <c r="D1" s="133"/>
      <c r="E1" s="40"/>
      <c r="F1" s="40"/>
      <c r="G1" s="40"/>
      <c r="L1" s="43"/>
    </row>
    <row r="2" spans="1:12" s="4" customFormat="1" ht="16.5" thickBot="1" x14ac:dyDescent="0.3">
      <c r="B2" s="44"/>
      <c r="L2" s="43"/>
    </row>
    <row r="3" spans="1:12" s="4" customFormat="1" x14ac:dyDescent="0.25">
      <c r="A3" s="45" t="s">
        <v>38</v>
      </c>
      <c r="B3" s="46" t="s">
        <v>2</v>
      </c>
      <c r="C3" s="47" t="s">
        <v>3</v>
      </c>
      <c r="D3" s="48" t="s">
        <v>5</v>
      </c>
      <c r="L3" s="43"/>
    </row>
    <row r="4" spans="1:12" s="4" customFormat="1" x14ac:dyDescent="0.25">
      <c r="A4" s="49"/>
      <c r="B4" s="50"/>
      <c r="C4" s="51"/>
      <c r="D4" s="52"/>
      <c r="L4" s="43"/>
    </row>
    <row r="5" spans="1:12" s="4" customFormat="1" x14ac:dyDescent="0.25">
      <c r="A5" s="75" t="s">
        <v>39</v>
      </c>
      <c r="B5" s="134" t="s">
        <v>40</v>
      </c>
      <c r="C5" s="134"/>
      <c r="D5" s="134"/>
      <c r="L5" s="43"/>
    </row>
    <row r="6" spans="1:12" s="4" customFormat="1" x14ac:dyDescent="0.25">
      <c r="A6" s="53"/>
      <c r="B6" s="54" t="s">
        <v>10</v>
      </c>
      <c r="C6" s="76">
        <v>0</v>
      </c>
      <c r="D6" s="56"/>
      <c r="L6" s="43"/>
    </row>
    <row r="7" spans="1:12" s="4" customFormat="1" ht="16.5" thickBot="1" x14ac:dyDescent="0.3">
      <c r="A7" s="57"/>
      <c r="B7" s="58"/>
      <c r="C7" s="59"/>
      <c r="D7" s="60"/>
      <c r="L7" s="43"/>
    </row>
    <row r="8" spans="1:12" s="4" customFormat="1" ht="16.5" thickBot="1" x14ac:dyDescent="0.3">
      <c r="A8" s="61"/>
      <c r="B8" s="62"/>
      <c r="C8" s="63"/>
      <c r="D8" s="64"/>
      <c r="L8" s="43"/>
    </row>
    <row r="9" spans="1:12" s="4" customFormat="1" x14ac:dyDescent="0.25">
      <c r="A9" s="65" t="s">
        <v>41</v>
      </c>
      <c r="B9" s="135" t="s">
        <v>42</v>
      </c>
      <c r="C9" s="135"/>
      <c r="D9" s="135"/>
      <c r="L9" s="43"/>
    </row>
    <row r="10" spans="1:12" x14ac:dyDescent="0.25">
      <c r="A10" s="66"/>
      <c r="B10" s="67" t="s">
        <v>10</v>
      </c>
      <c r="C10" s="55">
        <v>0</v>
      </c>
      <c r="D10" s="66"/>
    </row>
    <row r="12" spans="1:12" ht="16.5" thickBot="1" x14ac:dyDescent="0.3">
      <c r="G12" s="11" t="s">
        <v>43</v>
      </c>
    </row>
    <row r="13" spans="1:12" s="4" customFormat="1" x14ac:dyDescent="0.25">
      <c r="A13" s="69" t="s">
        <v>44</v>
      </c>
      <c r="B13" s="136" t="s">
        <v>45</v>
      </c>
      <c r="C13" s="136"/>
      <c r="D13" s="136"/>
      <c r="L13" s="43"/>
    </row>
    <row r="14" spans="1:12" x14ac:dyDescent="0.25">
      <c r="A14" s="32"/>
      <c r="B14" s="70" t="s">
        <v>10</v>
      </c>
      <c r="C14" s="77">
        <v>0</v>
      </c>
      <c r="D14" s="32"/>
    </row>
    <row r="16" spans="1:12" x14ac:dyDescent="0.25">
      <c r="A16" s="137" t="s">
        <v>46</v>
      </c>
      <c r="B16" s="137"/>
      <c r="C16" s="71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35"/>
  <sheetViews>
    <sheetView topLeftCell="B12" workbookViewId="0">
      <selection activeCell="I9" sqref="I9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17.8554687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18.5703125" style="11" customWidth="1"/>
    <col min="9" max="9" width="17.7109375" style="11" customWidth="1"/>
    <col min="10" max="10" width="14.5703125" style="11" customWidth="1"/>
    <col min="11" max="11" width="11.5703125" style="11" customWidth="1"/>
    <col min="12" max="12" width="13.42578125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0" t="s">
        <v>156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1" t="s">
        <v>47</v>
      </c>
      <c r="B4" s="141"/>
      <c r="C4" s="142" t="s">
        <v>48</v>
      </c>
      <c r="D4" s="142" t="s">
        <v>49</v>
      </c>
      <c r="E4" s="144" t="s">
        <v>50</v>
      </c>
      <c r="F4" s="142" t="s">
        <v>51</v>
      </c>
      <c r="G4" s="142"/>
      <c r="H4" s="142"/>
      <c r="I4" s="144" t="s">
        <v>52</v>
      </c>
      <c r="J4" s="144" t="s">
        <v>53</v>
      </c>
      <c r="K4" s="144" t="s">
        <v>54</v>
      </c>
      <c r="L4" s="146" t="s">
        <v>55</v>
      </c>
    </row>
    <row r="5" spans="1:12" s="4" customFormat="1" x14ac:dyDescent="0.25">
      <c r="A5" s="72" t="s">
        <v>56</v>
      </c>
      <c r="B5" s="73" t="s">
        <v>57</v>
      </c>
      <c r="C5" s="143"/>
      <c r="D5" s="143"/>
      <c r="E5" s="145"/>
      <c r="F5" s="73" t="s">
        <v>58</v>
      </c>
      <c r="G5" s="73" t="s">
        <v>59</v>
      </c>
      <c r="H5" s="73" t="s">
        <v>60</v>
      </c>
      <c r="I5" s="145"/>
      <c r="J5" s="145"/>
      <c r="K5" s="145"/>
      <c r="L5" s="147"/>
    </row>
    <row r="6" spans="1:12" s="4" customFormat="1" ht="63" x14ac:dyDescent="0.25">
      <c r="A6" s="109"/>
      <c r="B6" s="108">
        <v>45826</v>
      </c>
      <c r="C6" s="113" t="s">
        <v>22</v>
      </c>
      <c r="D6" s="120" t="s">
        <v>161</v>
      </c>
      <c r="E6" s="121" t="s">
        <v>166</v>
      </c>
      <c r="F6" s="120" t="s">
        <v>158</v>
      </c>
      <c r="G6" s="113" t="s">
        <v>396</v>
      </c>
      <c r="H6" s="114" t="s">
        <v>266</v>
      </c>
      <c r="I6" s="114" t="s">
        <v>397</v>
      </c>
      <c r="J6" s="114" t="s">
        <v>159</v>
      </c>
      <c r="K6" s="114">
        <v>4</v>
      </c>
      <c r="L6" s="122">
        <f>4*69+13500+747.97</f>
        <v>14523.97</v>
      </c>
    </row>
    <row r="7" spans="1:12" s="4" customFormat="1" ht="63" x14ac:dyDescent="0.25">
      <c r="A7" s="109"/>
      <c r="B7" s="108">
        <v>45826</v>
      </c>
      <c r="C7" s="113" t="s">
        <v>22</v>
      </c>
      <c r="D7" s="121" t="s">
        <v>160</v>
      </c>
      <c r="E7" s="121" t="s">
        <v>157</v>
      </c>
      <c r="F7" s="120" t="s">
        <v>158</v>
      </c>
      <c r="G7" s="113" t="s">
        <v>396</v>
      </c>
      <c r="H7" s="114" t="s">
        <v>266</v>
      </c>
      <c r="I7" s="114" t="s">
        <v>397</v>
      </c>
      <c r="J7" s="114" t="s">
        <v>159</v>
      </c>
      <c r="K7" s="114">
        <v>4</v>
      </c>
      <c r="L7" s="122">
        <f>4*69+727.95</f>
        <v>1003.95</v>
      </c>
    </row>
    <row r="8" spans="1:12" s="4" customFormat="1" ht="63" x14ac:dyDescent="0.25">
      <c r="A8" s="109"/>
      <c r="B8" s="108">
        <v>45826</v>
      </c>
      <c r="C8" s="113" t="s">
        <v>22</v>
      </c>
      <c r="D8" s="120" t="s">
        <v>398</v>
      </c>
      <c r="E8" s="121" t="s">
        <v>399</v>
      </c>
      <c r="F8" s="120" t="s">
        <v>158</v>
      </c>
      <c r="G8" s="113" t="s">
        <v>396</v>
      </c>
      <c r="H8" s="114" t="s">
        <v>266</v>
      </c>
      <c r="I8" s="114" t="s">
        <v>397</v>
      </c>
      <c r="J8" s="114" t="s">
        <v>159</v>
      </c>
      <c r="K8" s="114">
        <v>4</v>
      </c>
      <c r="L8" s="122">
        <f>4*69+733.95</f>
        <v>1009.95</v>
      </c>
    </row>
    <row r="9" spans="1:12" s="4" customFormat="1" ht="63" x14ac:dyDescent="0.25">
      <c r="A9" s="109"/>
      <c r="B9" s="108">
        <v>45826</v>
      </c>
      <c r="C9" s="113" t="s">
        <v>22</v>
      </c>
      <c r="D9" s="120" t="s">
        <v>400</v>
      </c>
      <c r="E9" s="121" t="s">
        <v>401</v>
      </c>
      <c r="F9" s="120" t="s">
        <v>158</v>
      </c>
      <c r="G9" s="113" t="s">
        <v>396</v>
      </c>
      <c r="H9" s="114" t="s">
        <v>266</v>
      </c>
      <c r="I9" s="114" t="s">
        <v>397</v>
      </c>
      <c r="J9" s="114" t="s">
        <v>159</v>
      </c>
      <c r="K9" s="114">
        <v>4</v>
      </c>
      <c r="L9" s="122">
        <f>4*69+740.96</f>
        <v>1016.96</v>
      </c>
    </row>
    <row r="10" spans="1:12" s="4" customFormat="1" ht="63" x14ac:dyDescent="0.25">
      <c r="A10" s="109"/>
      <c r="B10" s="108">
        <v>45826</v>
      </c>
      <c r="C10" s="113" t="s">
        <v>22</v>
      </c>
      <c r="D10" s="120" t="s">
        <v>402</v>
      </c>
      <c r="E10" s="121" t="s">
        <v>403</v>
      </c>
      <c r="F10" s="120" t="s">
        <v>158</v>
      </c>
      <c r="G10" s="113" t="s">
        <v>396</v>
      </c>
      <c r="H10" s="114" t="s">
        <v>266</v>
      </c>
      <c r="I10" s="114" t="s">
        <v>397</v>
      </c>
      <c r="J10" s="114" t="s">
        <v>159</v>
      </c>
      <c r="K10" s="114">
        <v>4</v>
      </c>
      <c r="L10" s="122">
        <f>4*69</f>
        <v>276</v>
      </c>
    </row>
    <row r="11" spans="1:12" s="4" customFormat="1" ht="63" x14ac:dyDescent="0.25">
      <c r="A11" s="109"/>
      <c r="B11" s="108">
        <v>45826</v>
      </c>
      <c r="C11" s="113" t="s">
        <v>22</v>
      </c>
      <c r="D11" s="120" t="s">
        <v>161</v>
      </c>
      <c r="E11" s="121" t="s">
        <v>404</v>
      </c>
      <c r="F11" s="120" t="s">
        <v>158</v>
      </c>
      <c r="G11" s="113" t="s">
        <v>396</v>
      </c>
      <c r="H11" s="114" t="s">
        <v>266</v>
      </c>
      <c r="I11" s="114" t="s">
        <v>397</v>
      </c>
      <c r="J11" s="114" t="s">
        <v>159</v>
      </c>
      <c r="K11" s="114">
        <v>4</v>
      </c>
      <c r="L11" s="122">
        <f>4*69</f>
        <v>276</v>
      </c>
    </row>
    <row r="12" spans="1:12" s="4" customFormat="1" ht="63" x14ac:dyDescent="0.25">
      <c r="A12" s="109"/>
      <c r="B12" s="108">
        <v>45826</v>
      </c>
      <c r="C12" s="113" t="s">
        <v>22</v>
      </c>
      <c r="D12" s="120" t="s">
        <v>405</v>
      </c>
      <c r="E12" s="121" t="s">
        <v>406</v>
      </c>
      <c r="F12" s="120" t="s">
        <v>158</v>
      </c>
      <c r="G12" s="113" t="s">
        <v>396</v>
      </c>
      <c r="H12" s="114" t="s">
        <v>266</v>
      </c>
      <c r="I12" s="114" t="s">
        <v>397</v>
      </c>
      <c r="J12" s="114" t="s">
        <v>159</v>
      </c>
      <c r="K12" s="114">
        <v>4</v>
      </c>
      <c r="L12" s="122">
        <f>4*69</f>
        <v>276</v>
      </c>
    </row>
    <row r="13" spans="1:12" s="4" customFormat="1" ht="63" x14ac:dyDescent="0.25">
      <c r="A13" s="109"/>
      <c r="B13" s="108">
        <v>45826</v>
      </c>
      <c r="C13" s="113" t="s">
        <v>22</v>
      </c>
      <c r="D13" s="120" t="s">
        <v>407</v>
      </c>
      <c r="E13" s="121" t="s">
        <v>403</v>
      </c>
      <c r="F13" s="120" t="s">
        <v>158</v>
      </c>
      <c r="G13" s="113" t="s">
        <v>396</v>
      </c>
      <c r="H13" s="114" t="s">
        <v>266</v>
      </c>
      <c r="I13" s="114" t="s">
        <v>397</v>
      </c>
      <c r="J13" s="114" t="s">
        <v>159</v>
      </c>
      <c r="K13" s="114">
        <v>4</v>
      </c>
      <c r="L13" s="122">
        <f>4*69</f>
        <v>276</v>
      </c>
    </row>
    <row r="14" spans="1:12" s="4" customFormat="1" ht="63" x14ac:dyDescent="0.25">
      <c r="A14" s="109"/>
      <c r="B14" s="108">
        <v>45826</v>
      </c>
      <c r="C14" s="113" t="s">
        <v>22</v>
      </c>
      <c r="D14" s="120" t="s">
        <v>407</v>
      </c>
      <c r="E14" s="121" t="s">
        <v>403</v>
      </c>
      <c r="F14" s="120" t="s">
        <v>158</v>
      </c>
      <c r="G14" s="113" t="s">
        <v>396</v>
      </c>
      <c r="H14" s="114" t="s">
        <v>266</v>
      </c>
      <c r="I14" s="114" t="s">
        <v>397</v>
      </c>
      <c r="J14" s="114" t="s">
        <v>159</v>
      </c>
      <c r="K14" s="114">
        <v>4</v>
      </c>
      <c r="L14" s="122">
        <f>4*69</f>
        <v>276</v>
      </c>
    </row>
    <row r="15" spans="1:12" s="4" customFormat="1" ht="63" x14ac:dyDescent="0.25">
      <c r="A15" s="109"/>
      <c r="B15" s="108">
        <v>45826</v>
      </c>
      <c r="C15" s="113" t="s">
        <v>22</v>
      </c>
      <c r="D15" s="114" t="s">
        <v>408</v>
      </c>
      <c r="E15" s="114" t="s">
        <v>409</v>
      </c>
      <c r="F15" s="120" t="s">
        <v>158</v>
      </c>
      <c r="G15" s="113" t="s">
        <v>396</v>
      </c>
      <c r="H15" s="114" t="s">
        <v>266</v>
      </c>
      <c r="I15" s="114" t="s">
        <v>397</v>
      </c>
      <c r="J15" s="114" t="s">
        <v>159</v>
      </c>
      <c r="K15" s="114">
        <v>4</v>
      </c>
      <c r="L15" s="122">
        <f t="shared" ref="L15:L17" si="0">4*69</f>
        <v>276</v>
      </c>
    </row>
    <row r="16" spans="1:12" s="4" customFormat="1" ht="63" x14ac:dyDescent="0.25">
      <c r="A16" s="109"/>
      <c r="B16" s="108">
        <v>45826</v>
      </c>
      <c r="C16" s="113" t="s">
        <v>22</v>
      </c>
      <c r="D16" s="114" t="s">
        <v>408</v>
      </c>
      <c r="E16" s="114" t="s">
        <v>410</v>
      </c>
      <c r="F16" s="120" t="s">
        <v>158</v>
      </c>
      <c r="G16" s="113" t="s">
        <v>396</v>
      </c>
      <c r="H16" s="114" t="s">
        <v>266</v>
      </c>
      <c r="I16" s="114" t="s">
        <v>397</v>
      </c>
      <c r="J16" s="114" t="s">
        <v>159</v>
      </c>
      <c r="K16" s="114">
        <v>4</v>
      </c>
      <c r="L16" s="122">
        <f t="shared" si="0"/>
        <v>276</v>
      </c>
    </row>
    <row r="17" spans="1:12" s="4" customFormat="1" ht="63" x14ac:dyDescent="0.25">
      <c r="A17" s="109"/>
      <c r="B17" s="108">
        <v>45826</v>
      </c>
      <c r="C17" s="113" t="s">
        <v>22</v>
      </c>
      <c r="D17" s="114" t="s">
        <v>411</v>
      </c>
      <c r="E17" s="114" t="s">
        <v>412</v>
      </c>
      <c r="F17" s="120" t="s">
        <v>158</v>
      </c>
      <c r="G17" s="113" t="s">
        <v>396</v>
      </c>
      <c r="H17" s="114" t="s">
        <v>266</v>
      </c>
      <c r="I17" s="114" t="s">
        <v>397</v>
      </c>
      <c r="J17" s="114" t="s">
        <v>159</v>
      </c>
      <c r="K17" s="114">
        <v>4</v>
      </c>
      <c r="L17" s="122">
        <f t="shared" si="0"/>
        <v>276</v>
      </c>
    </row>
    <row r="18" spans="1:12" s="4" customFormat="1" ht="31.5" x14ac:dyDescent="0.25">
      <c r="A18" s="109"/>
      <c r="B18" s="108">
        <v>45827</v>
      </c>
      <c r="C18" s="113" t="s">
        <v>22</v>
      </c>
      <c r="D18" s="114" t="s">
        <v>161</v>
      </c>
      <c r="E18" s="114" t="s">
        <v>410</v>
      </c>
      <c r="F18" s="120" t="s">
        <v>158</v>
      </c>
      <c r="G18" s="113" t="s">
        <v>413</v>
      </c>
      <c r="H18" s="114" t="s">
        <v>414</v>
      </c>
      <c r="I18" s="114" t="s">
        <v>415</v>
      </c>
      <c r="J18" s="114" t="s">
        <v>159</v>
      </c>
      <c r="K18" s="114">
        <v>5</v>
      </c>
      <c r="L18" s="122">
        <f>5*69+995.3</f>
        <v>1340.3</v>
      </c>
    </row>
    <row r="19" spans="1:12" s="4" customFormat="1" ht="31.5" x14ac:dyDescent="0.25">
      <c r="A19" s="109"/>
      <c r="B19" s="108">
        <v>45827</v>
      </c>
      <c r="C19" s="113" t="s">
        <v>22</v>
      </c>
      <c r="D19" s="114" t="s">
        <v>416</v>
      </c>
      <c r="E19" s="114" t="s">
        <v>410</v>
      </c>
      <c r="F19" s="120" t="s">
        <v>158</v>
      </c>
      <c r="G19" s="113" t="s">
        <v>413</v>
      </c>
      <c r="H19" s="114" t="s">
        <v>414</v>
      </c>
      <c r="I19" s="114" t="s">
        <v>415</v>
      </c>
      <c r="J19" s="114" t="s">
        <v>159</v>
      </c>
      <c r="K19" s="114">
        <v>5</v>
      </c>
      <c r="L19" s="122">
        <f>5*69+995.29</f>
        <v>1340.29</v>
      </c>
    </row>
    <row r="20" spans="1:12" s="4" customFormat="1" ht="31.5" x14ac:dyDescent="0.25">
      <c r="A20" s="109"/>
      <c r="B20" s="108">
        <v>45827</v>
      </c>
      <c r="C20" s="113" t="s">
        <v>22</v>
      </c>
      <c r="D20" s="114" t="s">
        <v>418</v>
      </c>
      <c r="E20" s="114" t="s">
        <v>419</v>
      </c>
      <c r="F20" s="120" t="s">
        <v>158</v>
      </c>
      <c r="G20" s="113" t="s">
        <v>420</v>
      </c>
      <c r="H20" s="114" t="s">
        <v>423</v>
      </c>
      <c r="I20" s="114" t="s">
        <v>415</v>
      </c>
      <c r="J20" s="114" t="s">
        <v>417</v>
      </c>
      <c r="K20" s="114">
        <v>1</v>
      </c>
      <c r="L20" s="122">
        <f>1*69+50</f>
        <v>119</v>
      </c>
    </row>
    <row r="21" spans="1:12" s="4" customFormat="1" ht="31.5" x14ac:dyDescent="0.25">
      <c r="A21" s="109"/>
      <c r="B21" s="108">
        <v>45827</v>
      </c>
      <c r="C21" s="113" t="s">
        <v>22</v>
      </c>
      <c r="D21" s="114" t="s">
        <v>421</v>
      </c>
      <c r="E21" s="114" t="s">
        <v>422</v>
      </c>
      <c r="F21" s="120" t="s">
        <v>158</v>
      </c>
      <c r="G21" s="113" t="s">
        <v>420</v>
      </c>
      <c r="H21" s="114" t="s">
        <v>423</v>
      </c>
      <c r="I21" s="114" t="s">
        <v>415</v>
      </c>
      <c r="J21" s="114" t="s">
        <v>417</v>
      </c>
      <c r="K21" s="114">
        <v>1</v>
      </c>
      <c r="L21" s="122">
        <f>1*69+50+142+2016.47</f>
        <v>2277.4700000000003</v>
      </c>
    </row>
    <row r="22" spans="1:12" ht="16.5" thickBot="1" x14ac:dyDescent="0.3">
      <c r="A22" s="74"/>
      <c r="B22" s="110"/>
      <c r="C22" s="111"/>
      <c r="D22" s="127"/>
      <c r="E22" s="128"/>
      <c r="F22" s="112"/>
      <c r="G22" s="111"/>
      <c r="H22" s="111"/>
      <c r="I22" s="138" t="s">
        <v>10</v>
      </c>
      <c r="J22" s="138"/>
      <c r="K22" s="139"/>
      <c r="L22" s="99">
        <f>SUM(L6:L21)</f>
        <v>24839.89</v>
      </c>
    </row>
    <row r="23" spans="1:12" x14ac:dyDescent="0.25">
      <c r="A23" s="95"/>
      <c r="B23" s="96"/>
      <c r="D23" s="97"/>
      <c r="I23" s="7"/>
      <c r="J23" s="7"/>
      <c r="K23" s="7"/>
      <c r="L23" s="98"/>
    </row>
    <row r="24" spans="1:12" x14ac:dyDescent="0.25">
      <c r="L24" s="86"/>
    </row>
    <row r="35" spans="7:7" x14ac:dyDescent="0.25">
      <c r="G35" s="9"/>
    </row>
  </sheetData>
  <mergeCells count="11">
    <mergeCell ref="I22:K22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2025-06-17T07:09:39Z</cp:lastPrinted>
  <dcterms:created xsi:type="dcterms:W3CDTF">2024-03-19T09:37:51Z</dcterms:created>
  <dcterms:modified xsi:type="dcterms:W3CDTF">2025-08-29T07:28:26Z</dcterms:modified>
</cp:coreProperties>
</file>