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38EC83B3-2ECE-48CB-895D-193AD82C5C96}" xr6:coauthVersionLast="47" xr6:coauthVersionMax="47" xr10:uidLastSave="{00000000-0000-0000-0000-000000000000}"/>
  <bookViews>
    <workbookView xWindow="30" yWindow="0" windowWidth="28770" windowHeight="1548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L7" i="3"/>
  <c r="L6" i="3"/>
  <c r="D321" i="1"/>
  <c r="D324" i="1"/>
  <c r="D329" i="1"/>
  <c r="D326" i="1"/>
  <c r="D323" i="1"/>
  <c r="D322" i="1"/>
  <c r="C302" i="1"/>
  <c r="C305" i="1"/>
  <c r="C315" i="1" s="1"/>
  <c r="C297" i="1"/>
  <c r="C290" i="1"/>
  <c r="C288" i="1"/>
  <c r="C278" i="1"/>
  <c r="C276" i="1"/>
  <c r="C275" i="1"/>
  <c r="C274" i="1"/>
  <c r="C269" i="1"/>
  <c r="C257" i="1"/>
  <c r="C256" i="1"/>
  <c r="C250" i="1"/>
  <c r="C249" i="1"/>
  <c r="C248" i="1"/>
  <c r="C247" i="1"/>
  <c r="C239" i="1"/>
  <c r="C231" i="1"/>
  <c r="C222" i="1"/>
  <c r="C217" i="1"/>
  <c r="C208" i="1"/>
  <c r="C195" i="1"/>
  <c r="C178" i="1"/>
  <c r="C177" i="1"/>
  <c r="C174" i="1"/>
  <c r="C173" i="1"/>
  <c r="C170" i="1"/>
  <c r="C166" i="1"/>
  <c r="C162" i="1"/>
  <c r="C156" i="1"/>
  <c r="C152" i="1"/>
  <c r="C148" i="1"/>
  <c r="C139" i="1"/>
  <c r="C130" i="1"/>
  <c r="C124" i="1"/>
  <c r="C120" i="1"/>
  <c r="C106" i="1"/>
  <c r="C100" i="1"/>
  <c r="C98" i="1"/>
  <c r="C80" i="1"/>
  <c r="C69" i="1"/>
  <c r="C68" i="1"/>
  <c r="C67" i="1"/>
  <c r="C66" i="1"/>
  <c r="C62" i="1"/>
  <c r="C59" i="1"/>
  <c r="C49" i="1"/>
  <c r="C47" i="1"/>
  <c r="C41" i="1"/>
  <c r="C36" i="1"/>
  <c r="C30" i="1"/>
  <c r="C28" i="1"/>
  <c r="C25" i="1"/>
  <c r="C22" i="1"/>
  <c r="C19" i="1"/>
  <c r="C17" i="1"/>
  <c r="C15" i="1"/>
  <c r="L9" i="3" l="1"/>
  <c r="D319" i="1"/>
  <c r="D320" i="1" l="1"/>
  <c r="C16" i="2" l="1"/>
  <c r="D330" i="1" s="1"/>
  <c r="C11" i="1" l="1"/>
  <c r="C316" i="1" s="1"/>
  <c r="D318" i="1" l="1"/>
  <c r="D331" i="1" l="1"/>
</calcChain>
</file>

<file path=xl/sharedStrings.xml><?xml version="1.0" encoding="utf-8"?>
<sst xmlns="http://schemas.openxmlformats.org/spreadsheetml/2006/main" count="742" uniqueCount="404">
  <si>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</si>
  <si>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</si>
  <si>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</si>
  <si>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</si>
  <si>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</si>
  <si>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</si>
  <si>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</si>
  <si>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</si>
  <si>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</si>
  <si>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</si>
  <si>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</si>
  <si>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</si>
  <si>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</si>
  <si>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</si>
  <si>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</si>
  <si>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</si>
  <si>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</si>
  <si>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</si>
  <si>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</si>
  <si>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</si>
  <si>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</si>
  <si>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</si>
  <si>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ANGAJAT</t>
  </si>
  <si>
    <t>ABONAMENTE</t>
  </si>
  <si>
    <t>COMPANY DATA</t>
  </si>
  <si>
    <t>ROMGAZ</t>
  </si>
  <si>
    <t>RER VEST</t>
  </si>
  <si>
    <t>CALVADOR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</si>
  <si>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</si>
  <si>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</si>
  <si>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</si>
  <si>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</si>
  <si>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</si>
  <si>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</si>
  <si>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</si>
  <si>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</si>
  <si>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</si>
  <si>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</si>
  <si>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</si>
  <si>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</si>
  <si>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</si>
  <si>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</si>
  <si>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</si>
  <si>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</si>
  <si>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</si>
  <si>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</si>
  <si>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</si>
  <si>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</si>
  <si>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</si>
  <si>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</si>
  <si>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</si>
  <si>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</si>
  <si>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</si>
  <si>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</si>
  <si>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</si>
  <si>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</si>
  <si>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</si>
  <si>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</si>
  <si>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</si>
  <si>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</si>
  <si>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</si>
  <si>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</si>
  <si>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</si>
  <si>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</si>
  <si>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</si>
  <si>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BURSA ROMANA DE MARFURI</t>
  </si>
  <si>
    <t>CONTINENTAL HOTELS</t>
  </si>
  <si>
    <t>ABA CRISURI</t>
  </si>
  <si>
    <t>TOTAL SOFT</t>
  </si>
  <si>
    <t>PROFLEX NORD VEST</t>
  </si>
  <si>
    <t>DIGI ROMANIA</t>
  </si>
  <si>
    <t>DESEURI</t>
  </si>
  <si>
    <t>mentenanta GE VERNONA INTERNAT.LLC</t>
  </si>
  <si>
    <t>TURISM FELIX</t>
  </si>
  <si>
    <t>ENERGIE ELECTRICA</t>
  </si>
  <si>
    <t>TRANSGEX</t>
  </si>
  <si>
    <t>*</t>
  </si>
  <si>
    <t>DEDEMAN</t>
  </si>
  <si>
    <t>MESSER ROMANIA GAZ</t>
  </si>
  <si>
    <t>SERVICII REZERVARE CAPACITATE</t>
  </si>
  <si>
    <t>GAZE NATURALE-DIRECT DEBIT</t>
  </si>
  <si>
    <t>SIMBAC</t>
  </si>
  <si>
    <t>CAO</t>
  </si>
  <si>
    <t>CARGUS</t>
  </si>
  <si>
    <t>VODAFONE ROMANIA</t>
  </si>
  <si>
    <t>SELGROS CASH&amp;CARRY</t>
  </si>
  <si>
    <t>ACETILENA</t>
  </si>
  <si>
    <t>ELBAMA PROTECTION</t>
  </si>
  <si>
    <t>BUGETUL DE STAT</t>
  </si>
  <si>
    <t>SERVICII MEDICALE</t>
  </si>
  <si>
    <t>ABONAMENT ROLE TEXTILE</t>
  </si>
  <si>
    <t>GENESYS MEDICAL CLINIC</t>
  </si>
  <si>
    <t>EUROAUTO</t>
  </si>
  <si>
    <t>CEMAX</t>
  </si>
  <si>
    <t>RESTITUIRE GARANTIE DE BUNA EXECUTIE</t>
  </si>
  <si>
    <t>ENERGIE TERMICA</t>
  </si>
  <si>
    <t>ASISTENTA TEHNICA</t>
  </si>
  <si>
    <t>AVRIL</t>
  </si>
  <si>
    <t>TERRAVERDE</t>
  </si>
  <si>
    <t>MOTOUTILAJE</t>
  </si>
  <si>
    <t>ARCAFIN</t>
  </si>
  <si>
    <t>ORANGE ROMANIA</t>
  </si>
  <si>
    <t>CLIENT</t>
  </si>
  <si>
    <t>certificate CO2 (AFS EXECUTION SERVICES,GLOBAL FACTOR,EMBA POWER)</t>
  </si>
  <si>
    <t xml:space="preserve">Compartiment financiar contabilitate </t>
  </si>
  <si>
    <t>IVECO TRUCK SERVICES</t>
  </si>
  <si>
    <t>BRML</t>
  </si>
  <si>
    <t>CNTEE TRANSELECTRICA</t>
  </si>
  <si>
    <t>GODMAN</t>
  </si>
  <si>
    <t>SIAD</t>
  </si>
  <si>
    <t>TRANSGAZ</t>
  </si>
  <si>
    <t>AMP GRUP</t>
  </si>
  <si>
    <t>PADO GROUP</t>
  </si>
  <si>
    <t>DGV</t>
  </si>
  <si>
    <t>SIMETRIX BUSINESS SOFTWARE</t>
  </si>
  <si>
    <t>OXIGEN TEHNIC</t>
  </si>
  <si>
    <t>APA SUBTERAN INDUSTRIE</t>
  </si>
  <si>
    <t>PRODUSE PROTOCOL</t>
  </si>
  <si>
    <t>MUNICIPIUL ORADEA-DIRECTIA ECONOMICA</t>
  </si>
  <si>
    <t>AUTOGRAND</t>
  </si>
  <si>
    <t>INSTAL PLUS</t>
  </si>
  <si>
    <t>BEST SERVICE&amp;VENDING</t>
  </si>
  <si>
    <t>AUTO BARA&amp;CO</t>
  </si>
  <si>
    <t>NUTRIVET</t>
  </si>
  <si>
    <t>SOC.ELECTRICA FURNIZARE</t>
  </si>
  <si>
    <t>ORANGE</t>
  </si>
  <si>
    <t>NATALE IMPEX</t>
  </si>
  <si>
    <t>TRANSPORT ENERGIE ELECTRICA</t>
  </si>
  <si>
    <t>PRODUSE CHIMICE</t>
  </si>
  <si>
    <t>ALTEX ROMANIA</t>
  </si>
  <si>
    <t xml:space="preserve">CONSUMABILE AUTO </t>
  </si>
  <si>
    <t>CONSUMABILE</t>
  </si>
  <si>
    <t>ROMANIA</t>
  </si>
  <si>
    <t>INGINER</t>
  </si>
  <si>
    <t>CORESPONDENTA INTERNA</t>
  </si>
  <si>
    <t>impozite si taxe locale( impozit pe constructii)</t>
  </si>
  <si>
    <t>MENTENANTA</t>
  </si>
  <si>
    <t>CASCO RATA 1</t>
  </si>
  <si>
    <t>TRANSPORT DESEURI</t>
  </si>
  <si>
    <t>APA</t>
  </si>
  <si>
    <t>RESTITUIRE SUMA INCASATA ERONAT</t>
  </si>
  <si>
    <t>AVANS GAZE NATURALE</t>
  </si>
  <si>
    <t>FURTUN HIDRAULIC</t>
  </si>
  <si>
    <t>BETON</t>
  </si>
  <si>
    <t>SERVICII DE UPGRADE CHARISMA</t>
  </si>
  <si>
    <t>PRESTATII APA-CANAL</t>
  </si>
  <si>
    <t>ECHIPAMENTE DE PROTECTIE</t>
  </si>
  <si>
    <t>BALAST</t>
  </si>
  <si>
    <t>GAZE NATURALE</t>
  </si>
  <si>
    <t>SARE GEMA</t>
  </si>
  <si>
    <t>INET CORPORATION ANALYTICS</t>
  </si>
  <si>
    <t>VESTRA INDUSTRY</t>
  </si>
  <si>
    <t>ANRE</t>
  </si>
  <si>
    <t>ASOC.DE PROPR.VICTORIA REZIDENTIAL</t>
  </si>
  <si>
    <t>INC-DTCI ICSI RM VALCEA</t>
  </si>
  <si>
    <t>UNIQA</t>
  </si>
  <si>
    <t>TOTAL DISTRIBUTION</t>
  </si>
  <si>
    <t>PREMIER ENERGY</t>
  </si>
  <si>
    <t>EURO LIFTING</t>
  </si>
  <si>
    <t>BLACK SEA SUPPLIERS</t>
  </si>
  <si>
    <t>WINMOB DESIGN</t>
  </si>
  <si>
    <t>NCH</t>
  </si>
  <si>
    <t>SALESIANER</t>
  </si>
  <si>
    <t>EUROTOTAL COMP</t>
  </si>
  <si>
    <t>MKT CREATIVE EVENTS</t>
  </si>
  <si>
    <t xml:space="preserve">ROMGAZ  </t>
  </si>
  <si>
    <t>GE VERNOVA INTERNATIONAL LLC WILMINGTON</t>
  </si>
  <si>
    <t>MECATRON</t>
  </si>
  <si>
    <t xml:space="preserve">AVANS GAZE NATURALE IULIE 2025 </t>
  </si>
  <si>
    <t>VENDING MASTER</t>
  </si>
  <si>
    <t>CONSUMABILE BUCATARIE</t>
  </si>
  <si>
    <t>DANTE INTERNATIONAL</t>
  </si>
  <si>
    <t>TRANSPORT MARFA</t>
  </si>
  <si>
    <t>S.P.S.C.ROMPAC</t>
  </si>
  <si>
    <t>VICTOR</t>
  </si>
  <si>
    <t>BILET AVION</t>
  </si>
  <si>
    <t>DEFLECTOR AER CONDITIONAT</t>
  </si>
  <si>
    <t>RAAPPS</t>
  </si>
  <si>
    <t>DIR.REGIM PERMISE DE CONDUCERE SI INMATR.VEHICULE</t>
  </si>
  <si>
    <t>TAXA INMATRICULARE AUTO</t>
  </si>
  <si>
    <t>CHALLENGE COM</t>
  </si>
  <si>
    <t>C.N.A.I.R.</t>
  </si>
  <si>
    <t>A.N.C.P.I</t>
  </si>
  <si>
    <t>EXTRAS DE CARTE FUNCIARA PT INFORMARE ONLINE</t>
  </si>
  <si>
    <t>CONSILIER JURIDIC</t>
  </si>
  <si>
    <t>AVION</t>
  </si>
  <si>
    <t>BUCURESTI</t>
  </si>
  <si>
    <t>DIRECTOR GENERAL</t>
  </si>
  <si>
    <t>1-31.07.25</t>
  </si>
  <si>
    <t xml:space="preserve">                               SITUATIA PLATILOR EFECTUATE PRIN BANCA IN LUNA iulie 2025</t>
  </si>
  <si>
    <t>ANALIZA PROBA GAZ NATURAL MAI 2025</t>
  </si>
  <si>
    <t xml:space="preserve">AVIZ DE COEXISTENTA </t>
  </si>
  <si>
    <t>ABONAMENT, PAHARE</t>
  </si>
  <si>
    <t>DEZECHILIBRU NEGATIV MAI 2025</t>
  </si>
  <si>
    <t>ENERGIE ELECTRICA IUNIE 2025</t>
  </si>
  <si>
    <t>TARIF PI, PZU IUNIE 2025</t>
  </si>
  <si>
    <t>SERVICII DEFRISARE</t>
  </si>
  <si>
    <t>ABONAMENT IUNIE 2025</t>
  </si>
  <si>
    <t>PRESTARI SERVICII - MONITORIZARE FIRME</t>
  </si>
  <si>
    <t>DECONT CHELTUIELI DELEGATIE</t>
  </si>
  <si>
    <t>DECONT CARTELA TAHOGRAF</t>
  </si>
  <si>
    <t>COMISION PZU IUNIE 2025</t>
  </si>
  <si>
    <t>COMISION IUNIE 2025</t>
  </si>
  <si>
    <t>CONSUM ARI PT 422</t>
  </si>
  <si>
    <t>DIFERENTA DECONT CHELTUIELI</t>
  </si>
  <si>
    <t>TRANSPORT PALET</t>
  </si>
  <si>
    <t>COTATIE MEMBRU COGEN ROMANIA/2025</t>
  </si>
  <si>
    <t>CHIRIE IULIE 2025</t>
  </si>
  <si>
    <t>TARIF REMIT IUNIE 2025</t>
  </si>
  <si>
    <t>DERATIZARE, DEZINSECTIE</t>
  </si>
  <si>
    <t>PRESTARI SERVICII ANALIZE LABORATOR</t>
  </si>
  <si>
    <t>CARTON BITUMINAT</t>
  </si>
  <si>
    <t>APA GEO, ENERGIE TERMICA</t>
  </si>
  <si>
    <t>SERVICII DE CONSULTANTA SI REPREZENTARE JURIDICA</t>
  </si>
  <si>
    <t>TAXA ACORD DIR.TEHNICA CONSTRUCTIE EXTINDERE RETELE</t>
  </si>
  <si>
    <t>MONITORIZARE GPS IULIE 2025</t>
  </si>
  <si>
    <t xml:space="preserve">TAXA SCOLARIZARE </t>
  </si>
  <si>
    <t>VAR CALCIC HIDRATAT</t>
  </si>
  <si>
    <t>ONORARIU EXPERT</t>
  </si>
  <si>
    <t>MENTENANTA LIFT IUNIE 2025</t>
  </si>
  <si>
    <t>ENERGIE ELECTRICA-DIRECT DEBIT-</t>
  </si>
  <si>
    <t>ACUMULATORI</t>
  </si>
  <si>
    <t>ACIZE GAZE NATURALE</t>
  </si>
  <si>
    <t>NEUTRALITATE MAI 2025</t>
  </si>
  <si>
    <t>TRANSPORT ETALOANE</t>
  </si>
  <si>
    <t>EMISII DE POLUANTI IUNIE 2025</t>
  </si>
  <si>
    <t>MANUSI</t>
  </si>
  <si>
    <t>DEZECHILIBRU POZITIV MAI 2025</t>
  </si>
  <si>
    <t>TAXA DOCUMENTATIE TEHNICA AGA</t>
  </si>
  <si>
    <t>PRESTARI SERVICII IUNIE 2025</t>
  </si>
  <si>
    <t>ECHIPAMENT DE PROTECTIE</t>
  </si>
  <si>
    <t>REVIZIE GENERALA</t>
  </si>
  <si>
    <t>AMENDA</t>
  </si>
  <si>
    <t>RESTITUIRE CONSUM FACTURAT IN AVANS</t>
  </si>
  <si>
    <t xml:space="preserve">REPARATIE GENERATOR </t>
  </si>
  <si>
    <t>COVORASE CAUCIUC</t>
  </si>
  <si>
    <t>PUBLICARE INFORMATII IUNIE 2025</t>
  </si>
  <si>
    <t>ACCIZE GAZE NATURALE IUNIE 2025</t>
  </si>
  <si>
    <t>DIFERENTA IMPOZIT PE PROFIT SEMESTRUL I</t>
  </si>
  <si>
    <t>CARAMIDA PLINA</t>
  </si>
  <si>
    <t>AVANS PIESE SECTIA CHIMICA NOUA</t>
  </si>
  <si>
    <t>ENERGIA ELECTRICA</t>
  </si>
  <si>
    <t>CHIRIE SPATII COMERCIALE IULIE 2025</t>
  </si>
  <si>
    <t xml:space="preserve">MENTENANTA </t>
  </si>
  <si>
    <t>DET.CARACTERISTICI FIZICO-CHIMICE PT ULEI SINTETIC</t>
  </si>
  <si>
    <t xml:space="preserve">SITUATIE DE LUCRARI PT 701 </t>
  </si>
  <si>
    <t>VERIFICARE GAZE NATURALE IUNIE 2025</t>
  </si>
  <si>
    <t>LUCRARI DE REPARATII</t>
  </si>
  <si>
    <t>MENTENANTA ACE</t>
  </si>
  <si>
    <t>DEZECHILIBRU IUNIE 2025</t>
  </si>
  <si>
    <t>CONTOR APA RECE</t>
  </si>
  <si>
    <t>BUTELII</t>
  </si>
  <si>
    <t>BATERII</t>
  </si>
  <si>
    <t>REFACTURARE ENERGIE ELECTRICA MAI 2025</t>
  </si>
  <si>
    <t>REINNOIRE LICENTE</t>
  </si>
  <si>
    <t>PRESTARI SERVICII LUCRARI</t>
  </si>
  <si>
    <t>AZOT</t>
  </si>
  <si>
    <t>TRANSPORT GAZE NATURALE</t>
  </si>
  <si>
    <t>CONTRIBUTIA BANEASCA 2025 - RATA 3</t>
  </si>
  <si>
    <t>LUCRARI DE REPARARE FILTRE</t>
  </si>
  <si>
    <t>VIMEX</t>
  </si>
  <si>
    <t xml:space="preserve">CALVADOR </t>
  </si>
  <si>
    <t>PARHAN</t>
  </si>
  <si>
    <t>SENTECH CONTROL</t>
  </si>
  <si>
    <t>WEISHAUPT ROMANIA</t>
  </si>
  <si>
    <t>TEHNOINSTRUMENT IMPEX</t>
  </si>
  <si>
    <t>EUROBRICHET</t>
  </si>
  <si>
    <t>BRM</t>
  </si>
  <si>
    <t xml:space="preserve">PAYPOINT </t>
  </si>
  <si>
    <t>DELAMODE ROMANIA</t>
  </si>
  <si>
    <t>ASOCIATIA PROFESIONALA COGEN ROMANIA</t>
  </si>
  <si>
    <t>DIAMOND SPEDITION</t>
  </si>
  <si>
    <t>ENERPROJECT</t>
  </si>
  <si>
    <t>DAW MANAGEMENT-BROKER DE ASIGURARE</t>
  </si>
  <si>
    <t xml:space="preserve">EURO GOLD </t>
  </si>
  <si>
    <t>SOC.CIVILA DE AVOCATI TUCA, ZBARCEA&amp;ASOCIATII</t>
  </si>
  <si>
    <t>TIVADAR RAUL</t>
  </si>
  <si>
    <t>CARGO TRACK</t>
  </si>
  <si>
    <t>SCOALA POSTLICEALA HENRI COANDA</t>
  </si>
  <si>
    <t>BIROUL LOCAL DE EXPERTIZA ORADEA</t>
  </si>
  <si>
    <t>ELEVATOR SERV</t>
  </si>
  <si>
    <t>AMEPIP</t>
  </si>
  <si>
    <t xml:space="preserve">ELECTRO CRIS </t>
  </si>
  <si>
    <t>SAACKE BUCHAREST</t>
  </si>
  <si>
    <t>ASOC.DE PROPR.104</t>
  </si>
  <si>
    <t>ASOC.DE PROPR.RAZBOIENI 85</t>
  </si>
  <si>
    <t>RALUCA COM SRL</t>
  </si>
  <si>
    <t>ROMPETROL DOWNSTREAM</t>
  </si>
  <si>
    <t>ADMIN.FONDULUI PT.MEDIU</t>
  </si>
  <si>
    <t>VERTICAL TREND</t>
  </si>
  <si>
    <t>ACORMED</t>
  </si>
  <si>
    <t>ROMGAZ - DEPOGAZ</t>
  </si>
  <si>
    <t>PROUTIL</t>
  </si>
  <si>
    <t>GD MASINI DE RIDICAT</t>
  </si>
  <si>
    <t xml:space="preserve">ROMGAZ   </t>
  </si>
  <si>
    <t>EUDIS</t>
  </si>
  <si>
    <t>ERMEKO TRADE</t>
  </si>
  <si>
    <t>BRIGHT ENGINEERING</t>
  </si>
  <si>
    <t>ELSACO ELECTRONIC</t>
  </si>
  <si>
    <t>AMITECH IMPEX</t>
  </si>
  <si>
    <t>TOTAL COMISIONARY SERVICES</t>
  </si>
  <si>
    <t>ASPLENIUM CONSTRUCT</t>
  </si>
  <si>
    <t>FAN COURIER</t>
  </si>
  <si>
    <t>CONSTRUCTII COPACEL</t>
  </si>
  <si>
    <t xml:space="preserve">IVECO TRUCK </t>
  </si>
  <si>
    <t>OMV PETROM</t>
  </si>
  <si>
    <t>FLUID GROUP HAGEN</t>
  </si>
  <si>
    <t xml:space="preserve">MESSER </t>
  </si>
  <si>
    <t>FADO TRADE</t>
  </si>
  <si>
    <t>SPITAL CLINIC JUD.DE URGENTA</t>
  </si>
  <si>
    <t>SPIRAX SARCO</t>
  </si>
  <si>
    <t>AUTOPARTS &amp; OIL DEPOT</t>
  </si>
  <si>
    <t xml:space="preserve">SELFI COM </t>
  </si>
  <si>
    <t xml:space="preserve">DISPLAY </t>
  </si>
  <si>
    <t>MENTENANTA IUNIE 2025</t>
  </si>
  <si>
    <t xml:space="preserve">PRIMA POLITA RCA </t>
  </si>
  <si>
    <t xml:space="preserve">PRIMA ASIGURARE </t>
  </si>
  <si>
    <t>AVANS GAZ E NATURALE</t>
  </si>
  <si>
    <t>TARIF DE MONITORIZARE AMEPIP AN 2025</t>
  </si>
  <si>
    <t>AVANS GAZE NATURALE IULIE 2025</t>
  </si>
  <si>
    <t>CONSUM ENERGIE ELECTRICA CF CONVENTIE</t>
  </si>
  <si>
    <t>AVANS GAZE NATURALE AUGUST 2025</t>
  </si>
  <si>
    <t>CERTIFICAT URBANISM</t>
  </si>
  <si>
    <t>AGENTIA PT.PROTECTIA MEDIULUI BIHOR</t>
  </si>
  <si>
    <t>PORTATIV</t>
  </si>
  <si>
    <t>INSP.JUD.IN CONSTRUCTII BIHOR</t>
  </si>
  <si>
    <t xml:space="preserve">TAXA ELIBERARE AVIZ AMPLASAMENT </t>
  </si>
  <si>
    <t xml:space="preserve">MODERNIZARE INSTALATII PT 713 </t>
  </si>
  <si>
    <t xml:space="preserve">TAXA ISC </t>
  </si>
  <si>
    <t xml:space="preserve">EXTINDERE RETEA TERMICA STR.GAROAFEI </t>
  </si>
  <si>
    <t xml:space="preserve">EXTINDERE RETEA TERMICA STR.M.KOGALNICEANU </t>
  </si>
  <si>
    <t>STUDIU DE FEZABILITATE EXTINDERE RETEA TERMICA PRIMARA</t>
  </si>
  <si>
    <t>LUCRARI CF CTR. PT 702</t>
  </si>
  <si>
    <t>LUCRARI MODERNIZARE PT 303</t>
  </si>
  <si>
    <t>ALIMENTARE CU ENERGIE TERMICA STR.GRIVITEI 11</t>
  </si>
  <si>
    <t>NABLA IMPEX</t>
  </si>
  <si>
    <t>PIESE AUTO BH 18 TMF</t>
  </si>
  <si>
    <t>TOTEM COM</t>
  </si>
  <si>
    <t xml:space="preserve">CONSUMABILE PAPETARIE </t>
  </si>
  <si>
    <t>D&amp;C ORADEA</t>
  </si>
  <si>
    <t>REVIZIE AUTO BH 99 TMF</t>
  </si>
  <si>
    <t xml:space="preserve">CONSUMABILE LANT </t>
  </si>
  <si>
    <t>SELFI COM</t>
  </si>
  <si>
    <t xml:space="preserve">RACORD METALIC </t>
  </si>
  <si>
    <t>PFA IACOB IOAN VASILE</t>
  </si>
  <si>
    <t xml:space="preserve">SERVICII COPIAT CHEI </t>
  </si>
  <si>
    <t>OPENCODE</t>
  </si>
  <si>
    <t>SERVICII UTILIZARE PORTAL CONSTATATOR -ONLINE</t>
  </si>
  <si>
    <t>ESKY</t>
  </si>
  <si>
    <t xml:space="preserve">CONSUMABILE ULEI </t>
  </si>
  <si>
    <t>INTERSTING</t>
  </si>
  <si>
    <t>MATERIALE STINGERE INCENDIU</t>
  </si>
  <si>
    <t>DESCARCARE CARD SOFER</t>
  </si>
  <si>
    <t>AUTOROMAN SERVICE</t>
  </si>
  <si>
    <t>CONSUMABILE AUTO BH 12 HSV</t>
  </si>
  <si>
    <t>MR HOSPITALITY PROPERTIES</t>
  </si>
  <si>
    <t>SERVICII CAZARE</t>
  </si>
  <si>
    <t>VERES JANOS ISTVAN-MONTAJ PLAST I.I.</t>
  </si>
  <si>
    <t>SERVICII PLASA ANTIINSECTE</t>
  </si>
  <si>
    <t>NICK-ALEX MOB</t>
  </si>
  <si>
    <t>SCAUN BIROU</t>
  </si>
  <si>
    <t>JYSK ROMANIA</t>
  </si>
  <si>
    <t>ROVINIETA AUTO BH 92 TMF</t>
  </si>
  <si>
    <t>OVOLT ROMANIA</t>
  </si>
  <si>
    <t>TROLIU MANUAL</t>
  </si>
  <si>
    <t>PRODUSE CURATENIE</t>
  </si>
  <si>
    <t>REVIZIE AUTO BH 16 TMF</t>
  </si>
  <si>
    <t>CONSUMABILE MOTOCOASA</t>
  </si>
  <si>
    <t>CAPRIBELT TEHNIC</t>
  </si>
  <si>
    <t>TAXA OPERARE DECLARATIE FISCALA</t>
  </si>
  <si>
    <t>TEHNOPRINT</t>
  </si>
  <si>
    <t>LEGITIMATII SERVICIU</t>
  </si>
  <si>
    <t>CONSUMABILE AUTO BH 13 XRK</t>
  </si>
  <si>
    <t>TRANSFER MULTISORT ELEKTRONIK</t>
  </si>
  <si>
    <t xml:space="preserve"> ELECTRONICE</t>
  </si>
  <si>
    <t>DOMINIK GINTER</t>
  </si>
  <si>
    <t>ELECTRONICE</t>
  </si>
  <si>
    <t>VIVA METAL DÉCOR</t>
  </si>
  <si>
    <t>CHEIE CU DINAMOMETRU</t>
  </si>
  <si>
    <t>HEFA CARGO SYSTEMS</t>
  </si>
  <si>
    <t>CHINGA RIDICARE</t>
  </si>
  <si>
    <t>CONSUMABILE CURATENIE</t>
  </si>
  <si>
    <t>MATERIALE ELECTRICE</t>
  </si>
  <si>
    <t>LEROY MERLIN ROMANIA</t>
  </si>
  <si>
    <t xml:space="preserve">JUMBO </t>
  </si>
  <si>
    <t>PERII MASINA INFILETAT</t>
  </si>
  <si>
    <t>DIGISIGN</t>
  </si>
  <si>
    <t>CERTIFICAT DIGITAL</t>
  </si>
  <si>
    <t>C.D.A.&amp;CAMARDU PREST IMPEX</t>
  </si>
  <si>
    <t>TRUSA DE LIPIRE PROFESIONALA</t>
  </si>
  <si>
    <t>ADIX TECHNIK</t>
  </si>
  <si>
    <t>AL-CO PREST</t>
  </si>
  <si>
    <t>CONSUMABILE AUTO</t>
  </si>
  <si>
    <t>ELECTROCASNICE</t>
  </si>
  <si>
    <t>C..N.A.I.R.</t>
  </si>
  <si>
    <t>ROVINIETA AUTO</t>
  </si>
  <si>
    <t>SITUATIA PLATILOR EFECTUATE PRIN CASA IN LUNA  iulie  2025</t>
  </si>
  <si>
    <t>impozit profit (DIFERENTA SEMESTRUL I))</t>
  </si>
  <si>
    <t>gaz (PREMIER ENERGY TRADING,ROMGAZ,TRANSGAZ,OMV PETROM,BRM)</t>
  </si>
  <si>
    <t>energie electrica ( OPCOM,C.N.T.E.E. TRANSELECTRICA)</t>
  </si>
  <si>
    <t>COMPARTIMENT JURIDIC</t>
  </si>
  <si>
    <t>DEZBATERE</t>
  </si>
  <si>
    <t>EXPLOATARE RETELE</t>
  </si>
  <si>
    <t>Situatia cheltuielilor cu deplasarile efectuate in luna iulie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</si>
</sst>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  <numFmt numFmtId="169" formatCode="[$-418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5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11" xfId="2" applyNumberFormat="1" applyFont="1" applyBorder="1" applyAlignment="1">
      <alignment horizontal="right" vertical="center"/>
    </xf>
    <xf numFmtId="4" fontId="3" fillId="0" borderId="11" xfId="0" applyNumberFormat="1" applyFont="1" applyBorder="1"/>
    <xf numFmtId="0" fontId="3" fillId="0" borderId="12" xfId="0" applyFont="1" applyBorder="1"/>
    <xf numFmtId="0" fontId="2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4" fontId="2" fillId="0" borderId="17" xfId="0" applyNumberFormat="1" applyFont="1" applyBorder="1"/>
    <xf numFmtId="0" fontId="3" fillId="0" borderId="17" xfId="0" applyFont="1" applyBorder="1"/>
    <xf numFmtId="4" fontId="2" fillId="0" borderId="20" xfId="1" applyNumberFormat="1" applyFont="1" applyFill="1" applyBorder="1" applyAlignment="1"/>
    <xf numFmtId="4" fontId="2" fillId="0" borderId="0" xfId="0" applyNumberFormat="1" applyFont="1"/>
    <xf numFmtId="0" fontId="2" fillId="0" borderId="21" xfId="0" applyFont="1" applyBorder="1"/>
    <xf numFmtId="0" fontId="3" fillId="0" borderId="21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3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 wrapText="1"/>
    </xf>
    <xf numFmtId="14" fontId="2" fillId="3" borderId="23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/>
    </xf>
    <xf numFmtId="167" fontId="2" fillId="0" borderId="23" xfId="1" applyNumberFormat="1" applyFont="1" applyBorder="1"/>
    <xf numFmtId="14" fontId="3" fillId="3" borderId="24" xfId="0" applyNumberFormat="1" applyFont="1" applyFill="1" applyBorder="1" applyAlignment="1">
      <alignment horizontal="left"/>
    </xf>
    <xf numFmtId="0" fontId="3" fillId="3" borderId="25" xfId="0" applyFont="1" applyFill="1" applyBorder="1" applyAlignment="1">
      <alignment horizontal="center"/>
    </xf>
    <xf numFmtId="14" fontId="3" fillId="3" borderId="26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7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7" xfId="0" applyNumberFormat="1" applyFont="1" applyBorder="1" applyAlignment="1">
      <alignment horizontal="left"/>
    </xf>
    <xf numFmtId="14" fontId="2" fillId="0" borderId="28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3" xfId="0" applyFont="1" applyBorder="1"/>
    <xf numFmtId="0" fontId="2" fillId="0" borderId="23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5" xfId="0" applyFont="1" applyBorder="1"/>
    <xf numFmtId="43" fontId="2" fillId="0" borderId="23" xfId="1" applyFont="1" applyBorder="1"/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167" fontId="2" fillId="0" borderId="24" xfId="1" applyNumberFormat="1" applyFont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/>
    </xf>
    <xf numFmtId="0" fontId="9" fillId="0" borderId="15" xfId="0" applyFont="1" applyBorder="1"/>
    <xf numFmtId="166" fontId="5" fillId="0" borderId="16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7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167" fontId="3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0" fontId="2" fillId="0" borderId="36" xfId="0" applyFont="1" applyBorder="1" applyAlignment="1">
      <alignment horizontal="center"/>
    </xf>
    <xf numFmtId="168" fontId="5" fillId="0" borderId="36" xfId="0" applyNumberFormat="1" applyFont="1" applyBorder="1" applyAlignment="1">
      <alignment horizontal="center" vertical="center"/>
    </xf>
    <xf numFmtId="4" fontId="5" fillId="0" borderId="36" xfId="3" applyNumberFormat="1" applyFont="1" applyBorder="1" applyAlignment="1">
      <alignment vertical="center"/>
    </xf>
    <xf numFmtId="4" fontId="7" fillId="0" borderId="36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7" xfId="0" applyNumberFormat="1" applyFont="1" applyFill="1" applyBorder="1" applyAlignment="1">
      <alignment horizontal="center"/>
    </xf>
    <xf numFmtId="0" fontId="7" fillId="0" borderId="38" xfId="3" applyFont="1" applyBorder="1" applyAlignment="1">
      <alignment vertical="center"/>
    </xf>
    <xf numFmtId="0" fontId="2" fillId="0" borderId="25" xfId="0" applyFont="1" applyBorder="1" applyAlignment="1">
      <alignment horizontal="center"/>
    </xf>
    <xf numFmtId="164" fontId="2" fillId="0" borderId="40" xfId="0" applyNumberFormat="1" applyFont="1" applyBorder="1"/>
    <xf numFmtId="4" fontId="2" fillId="0" borderId="40" xfId="0" applyNumberFormat="1" applyFont="1" applyBorder="1"/>
    <xf numFmtId="0" fontId="3" fillId="0" borderId="39" xfId="0" applyFont="1" applyBorder="1" applyAlignment="1">
      <alignment horizontal="center"/>
    </xf>
    <xf numFmtId="165" fontId="3" fillId="0" borderId="41" xfId="0" applyNumberFormat="1" applyFont="1" applyBorder="1"/>
    <xf numFmtId="4" fontId="3" fillId="0" borderId="41" xfId="0" applyNumberFormat="1" applyFont="1" applyBorder="1"/>
    <xf numFmtId="0" fontId="3" fillId="0" borderId="41" xfId="0" applyFont="1" applyBorder="1"/>
    <xf numFmtId="169" fontId="5" fillId="0" borderId="15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0" fontId="3" fillId="0" borderId="43" xfId="0" applyFont="1" applyBorder="1"/>
    <xf numFmtId="0" fontId="3" fillId="5" borderId="4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7" fillId="0" borderId="46" xfId="3" applyFont="1" applyBorder="1" applyAlignment="1">
      <alignment vertical="center"/>
    </xf>
    <xf numFmtId="0" fontId="9" fillId="0" borderId="46" xfId="0" applyFont="1" applyBorder="1"/>
    <xf numFmtId="4" fontId="9" fillId="0" borderId="15" xfId="3" applyNumberFormat="1" applyFont="1" applyBorder="1" applyAlignment="1">
      <alignment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2" fontId="3" fillId="5" borderId="15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3" fillId="0" borderId="43" xfId="0" applyFont="1" applyBorder="1" applyAlignment="1">
      <alignment horizontal="justify" wrapText="1"/>
    </xf>
    <xf numFmtId="0" fontId="3" fillId="0" borderId="43" xfId="0" applyFont="1" applyBorder="1" applyAlignment="1">
      <alignment wrapText="1"/>
    </xf>
    <xf numFmtId="0" fontId="7" fillId="0" borderId="47" xfId="0" applyFont="1" applyBorder="1" applyAlignment="1">
      <alignment vertical="center"/>
    </xf>
    <xf numFmtId="4" fontId="7" fillId="0" borderId="48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5" xfId="0" applyNumberFormat="1" applyFont="1" applyFill="1" applyBorder="1" applyAlignment="1">
      <alignment horizontal="left"/>
    </xf>
    <xf numFmtId="14" fontId="2" fillId="4" borderId="29" xfId="0" applyNumberFormat="1" applyFont="1" applyFill="1" applyBorder="1" applyAlignment="1">
      <alignment horizontal="left"/>
    </xf>
    <xf numFmtId="14" fontId="2" fillId="4" borderId="22" xfId="0" applyNumberFormat="1" applyFont="1" applyFill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" fontId="3" fillId="4" borderId="29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1"/>
  <sheetViews>
    <sheetView tabSelected="1" zoomScaleNormal="100" workbookViewId="0">
      <pane ySplit="7" topLeftCell="A16" activePane="bottomLeft" state="frozen"/>
      <selection pane="bottomLeft" activeCell="D24" sqref="D24"/>
    </sheetView>
  </sheetViews>
  <sheetFormatPr defaultRowHeight="15.75" x14ac:dyDescent="0.25"/>
  <cols>
    <col min="1" max="1" width="5.7109375" style="11" customWidth="1"/>
    <col min="2" max="2" width="14.28515625" style="2" customWidth="1"/>
    <col min="3" max="3" width="16.28515625" style="3" customWidth="1"/>
    <col min="4" max="4" width="52.5703125" style="11" customWidth="1"/>
    <col min="5" max="5" width="80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104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6" t="s">
        <v>189</v>
      </c>
      <c r="C5" s="126"/>
      <c r="D5" s="126"/>
      <c r="E5" s="126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27" t="s">
        <v>7</v>
      </c>
      <c r="C9" s="127"/>
      <c r="D9" s="127"/>
      <c r="E9" s="127"/>
    </row>
    <row r="10" spans="1:6" s="4" customFormat="1" ht="16.5" thickBot="1" x14ac:dyDescent="0.3">
      <c r="A10" s="20">
        <v>1</v>
      </c>
      <c r="B10" s="21" t="s">
        <v>188</v>
      </c>
      <c r="C10" s="22">
        <v>4752982.41</v>
      </c>
      <c r="D10" s="23" t="s">
        <v>8</v>
      </c>
      <c r="E10" s="24" t="s">
        <v>9</v>
      </c>
    </row>
    <row r="11" spans="1:6" s="4" customFormat="1" ht="16.5" thickBot="1" x14ac:dyDescent="0.3">
      <c r="A11" s="25"/>
      <c r="B11" s="26" t="s">
        <v>10</v>
      </c>
      <c r="C11" s="27">
        <f>C10</f>
        <v>4752982.41</v>
      </c>
      <c r="D11" s="28"/>
      <c r="E11" s="29"/>
    </row>
    <row r="12" spans="1:6" ht="16.5" thickBot="1" x14ac:dyDescent="0.3">
      <c r="A12" s="102"/>
      <c r="B12" s="103"/>
      <c r="C12" s="104"/>
      <c r="D12" s="105"/>
      <c r="E12" s="105"/>
    </row>
    <row r="13" spans="1:6" s="4" customFormat="1" x14ac:dyDescent="0.25">
      <c r="A13" s="99" t="s">
        <v>11</v>
      </c>
      <c r="B13" s="100" t="s">
        <v>12</v>
      </c>
      <c r="C13" s="101"/>
      <c r="D13" s="100"/>
      <c r="E13" s="113"/>
    </row>
    <row r="14" spans="1:6" s="4" customFormat="1" x14ac:dyDescent="0.25">
      <c r="A14" s="30">
        <v>1</v>
      </c>
      <c r="B14" s="31">
        <v>45839</v>
      </c>
      <c r="C14" s="87">
        <v>4315</v>
      </c>
      <c r="D14" s="35" t="s">
        <v>61</v>
      </c>
      <c r="E14" s="119" t="s">
        <v>21</v>
      </c>
      <c r="F14" s="125"/>
    </row>
    <row r="15" spans="1:6" s="4" customFormat="1" x14ac:dyDescent="0.25">
      <c r="A15" s="30">
        <v>2</v>
      </c>
      <c r="B15" s="31">
        <v>45839</v>
      </c>
      <c r="C15" s="88">
        <f>136136</f>
        <v>136136</v>
      </c>
      <c r="D15" s="35" t="s">
        <v>65</v>
      </c>
      <c r="E15" s="113" t="s">
        <v>80</v>
      </c>
      <c r="F15" s="124"/>
    </row>
    <row r="16" spans="1:6" s="4" customFormat="1" x14ac:dyDescent="0.25">
      <c r="A16" s="30">
        <v>3</v>
      </c>
      <c r="B16" s="31">
        <v>45840</v>
      </c>
      <c r="C16" s="33">
        <v>3159.47</v>
      </c>
      <c r="D16" s="35" t="s">
        <v>64</v>
      </c>
      <c r="E16" s="119" t="s">
        <v>16</v>
      </c>
      <c r="F16" s="125"/>
    </row>
    <row r="17" spans="1:7" s="4" customFormat="1" x14ac:dyDescent="0.25">
      <c r="A17" s="30">
        <v>4</v>
      </c>
      <c r="B17" s="31">
        <v>45840</v>
      </c>
      <c r="C17" s="78">
        <f>2390472-1390472</f>
        <v>1000000</v>
      </c>
      <c r="D17" s="35" t="s">
        <v>157</v>
      </c>
      <c r="E17" s="119" t="s">
        <v>141</v>
      </c>
      <c r="F17" s="125"/>
    </row>
    <row r="18" spans="1:7" s="4" customFormat="1" x14ac:dyDescent="0.25">
      <c r="A18" s="30">
        <v>5</v>
      </c>
      <c r="B18" s="31">
        <v>45840</v>
      </c>
      <c r="C18" s="33">
        <v>12971</v>
      </c>
      <c r="D18" s="35" t="s">
        <v>154</v>
      </c>
      <c r="E18" s="119" t="s">
        <v>190</v>
      </c>
      <c r="F18" s="125"/>
    </row>
    <row r="19" spans="1:7" s="4" customFormat="1" x14ac:dyDescent="0.25">
      <c r="A19" s="30">
        <v>6</v>
      </c>
      <c r="B19" s="31">
        <v>45840</v>
      </c>
      <c r="C19" s="79">
        <f>40338.62+40341+20170.5+30255.75</f>
        <v>131105.87</v>
      </c>
      <c r="D19" s="35" t="s">
        <v>65</v>
      </c>
      <c r="E19" s="113" t="s">
        <v>80</v>
      </c>
      <c r="F19" s="124"/>
      <c r="G19" s="83"/>
    </row>
    <row r="20" spans="1:7" s="4" customFormat="1" x14ac:dyDescent="0.25">
      <c r="A20" s="30">
        <v>7</v>
      </c>
      <c r="B20" s="31">
        <v>45840</v>
      </c>
      <c r="C20" s="88">
        <v>8</v>
      </c>
      <c r="D20" s="80" t="s">
        <v>335</v>
      </c>
      <c r="E20" s="114" t="s">
        <v>336</v>
      </c>
      <c r="F20" s="124" t="s">
        <v>76</v>
      </c>
      <c r="G20" s="83"/>
    </row>
    <row r="21" spans="1:7" s="4" customFormat="1" x14ac:dyDescent="0.25">
      <c r="A21" s="30">
        <v>8</v>
      </c>
      <c r="B21" s="31">
        <v>45840</v>
      </c>
      <c r="C21" s="88">
        <v>119.4</v>
      </c>
      <c r="D21" s="80" t="s">
        <v>337</v>
      </c>
      <c r="E21" s="114" t="s">
        <v>338</v>
      </c>
      <c r="F21" s="124" t="s">
        <v>76</v>
      </c>
      <c r="G21" s="83"/>
    </row>
    <row r="22" spans="1:7" s="4" customFormat="1" x14ac:dyDescent="0.25">
      <c r="A22" s="30">
        <v>9</v>
      </c>
      <c r="B22" s="31">
        <v>45841</v>
      </c>
      <c r="C22" s="88">
        <f>609.28+60.69</f>
        <v>669.97</v>
      </c>
      <c r="D22" s="35" t="s">
        <v>64</v>
      </c>
      <c r="E22" s="119" t="s">
        <v>16</v>
      </c>
      <c r="F22" s="124"/>
      <c r="G22" s="83"/>
    </row>
    <row r="23" spans="1:7" s="4" customFormat="1" x14ac:dyDescent="0.25">
      <c r="A23" s="30">
        <v>10</v>
      </c>
      <c r="B23" s="31">
        <v>45841</v>
      </c>
      <c r="C23" s="88">
        <v>2024.3</v>
      </c>
      <c r="D23" s="35" t="s">
        <v>92</v>
      </c>
      <c r="E23" s="119" t="s">
        <v>16</v>
      </c>
      <c r="F23" s="124"/>
      <c r="G23" s="83"/>
    </row>
    <row r="24" spans="1:7" s="4" customFormat="1" x14ac:dyDescent="0.25">
      <c r="A24" s="30">
        <v>11</v>
      </c>
      <c r="B24" s="31">
        <v>45841</v>
      </c>
      <c r="C24" s="88">
        <v>860</v>
      </c>
      <c r="D24" s="35" t="s">
        <v>120</v>
      </c>
      <c r="E24" s="119" t="s">
        <v>16</v>
      </c>
      <c r="F24" s="124"/>
      <c r="G24" s="83"/>
    </row>
    <row r="25" spans="1:7" s="4" customFormat="1" x14ac:dyDescent="0.25">
      <c r="A25" s="30">
        <v>12</v>
      </c>
      <c r="B25" s="31">
        <v>45841</v>
      </c>
      <c r="C25" s="79">
        <f>3570+3350.64</f>
        <v>6920.6399999999994</v>
      </c>
      <c r="D25" s="35" t="s">
        <v>105</v>
      </c>
      <c r="E25" s="119" t="s">
        <v>17</v>
      </c>
      <c r="F25" s="124"/>
      <c r="G25" s="83"/>
    </row>
    <row r="26" spans="1:7" s="4" customFormat="1" x14ac:dyDescent="0.25">
      <c r="A26" s="30">
        <v>13</v>
      </c>
      <c r="B26" s="31">
        <v>45841</v>
      </c>
      <c r="C26" s="79">
        <v>1385.04</v>
      </c>
      <c r="D26" s="35" t="s">
        <v>260</v>
      </c>
      <c r="E26" s="119" t="s">
        <v>17</v>
      </c>
      <c r="F26" s="124"/>
      <c r="G26" s="83"/>
    </row>
    <row r="27" spans="1:7" s="4" customFormat="1" x14ac:dyDescent="0.25">
      <c r="A27" s="30">
        <v>14</v>
      </c>
      <c r="B27" s="31">
        <v>45841</v>
      </c>
      <c r="C27" s="88">
        <v>2350.08</v>
      </c>
      <c r="D27" s="35" t="s">
        <v>159</v>
      </c>
      <c r="E27" s="119" t="s">
        <v>16</v>
      </c>
      <c r="F27" s="125"/>
    </row>
    <row r="28" spans="1:7" s="4" customFormat="1" x14ac:dyDescent="0.25">
      <c r="A28" s="30">
        <v>15</v>
      </c>
      <c r="B28" s="31">
        <v>45841</v>
      </c>
      <c r="C28" s="33">
        <f>2171.28+408.17</f>
        <v>2579.4500000000003</v>
      </c>
      <c r="D28" s="35" t="s">
        <v>261</v>
      </c>
      <c r="E28" s="119" t="s">
        <v>16</v>
      </c>
      <c r="F28" s="125"/>
    </row>
    <row r="29" spans="1:7" s="4" customFormat="1" x14ac:dyDescent="0.25">
      <c r="A29" s="30">
        <v>16</v>
      </c>
      <c r="B29" s="31">
        <v>45841</v>
      </c>
      <c r="C29" s="88">
        <v>325</v>
      </c>
      <c r="D29" s="35" t="s">
        <v>82</v>
      </c>
      <c r="E29" s="119" t="s">
        <v>191</v>
      </c>
      <c r="F29" s="124"/>
    </row>
    <row r="30" spans="1:7" s="4" customFormat="1" x14ac:dyDescent="0.25">
      <c r="A30" s="30">
        <v>17</v>
      </c>
      <c r="B30" s="31">
        <v>45841</v>
      </c>
      <c r="C30" s="88">
        <f>110164.25+111562.5</f>
        <v>221726.75</v>
      </c>
      <c r="D30" s="35" t="s">
        <v>65</v>
      </c>
      <c r="E30" s="113" t="s">
        <v>80</v>
      </c>
      <c r="F30" s="124"/>
    </row>
    <row r="31" spans="1:7" s="4" customFormat="1" x14ac:dyDescent="0.25">
      <c r="A31" s="30">
        <v>18</v>
      </c>
      <c r="B31" s="31">
        <v>45841</v>
      </c>
      <c r="C31" s="88">
        <v>1837.91</v>
      </c>
      <c r="D31" s="80" t="s">
        <v>339</v>
      </c>
      <c r="E31" s="114" t="s">
        <v>340</v>
      </c>
      <c r="F31" s="124" t="s">
        <v>76</v>
      </c>
    </row>
    <row r="32" spans="1:7" s="4" customFormat="1" x14ac:dyDescent="0.25">
      <c r="A32" s="30">
        <v>19</v>
      </c>
      <c r="B32" s="31">
        <v>45841</v>
      </c>
      <c r="C32" s="88">
        <v>110</v>
      </c>
      <c r="D32" s="80" t="s">
        <v>174</v>
      </c>
      <c r="E32" s="114" t="s">
        <v>341</v>
      </c>
      <c r="F32" s="124" t="s">
        <v>76</v>
      </c>
    </row>
    <row r="33" spans="1:6" s="4" customFormat="1" x14ac:dyDescent="0.25">
      <c r="A33" s="30">
        <v>20</v>
      </c>
      <c r="B33" s="31">
        <v>45841</v>
      </c>
      <c r="C33" s="88">
        <v>337.34</v>
      </c>
      <c r="D33" s="80" t="s">
        <v>342</v>
      </c>
      <c r="E33" s="114" t="s">
        <v>343</v>
      </c>
      <c r="F33" s="124" t="s">
        <v>76</v>
      </c>
    </row>
    <row r="34" spans="1:6" s="4" customFormat="1" x14ac:dyDescent="0.25">
      <c r="A34" s="30">
        <v>21</v>
      </c>
      <c r="B34" s="31">
        <v>45841</v>
      </c>
      <c r="C34" s="88">
        <v>184</v>
      </c>
      <c r="D34" s="80" t="s">
        <v>344</v>
      </c>
      <c r="E34" s="114" t="s">
        <v>345</v>
      </c>
      <c r="F34" s="124" t="s">
        <v>76</v>
      </c>
    </row>
    <row r="35" spans="1:6" s="4" customFormat="1" x14ac:dyDescent="0.25">
      <c r="A35" s="30">
        <v>22</v>
      </c>
      <c r="B35" s="31">
        <v>45841</v>
      </c>
      <c r="C35" s="88">
        <v>99.02</v>
      </c>
      <c r="D35" s="80" t="s">
        <v>346</v>
      </c>
      <c r="E35" s="114" t="s">
        <v>347</v>
      </c>
      <c r="F35" s="124" t="s">
        <v>76</v>
      </c>
    </row>
    <row r="36" spans="1:6" s="4" customFormat="1" x14ac:dyDescent="0.25">
      <c r="A36" s="30">
        <v>23</v>
      </c>
      <c r="B36" s="31">
        <v>45842</v>
      </c>
      <c r="C36" s="88">
        <f>65.45+196.35+196.35+130.9</f>
        <v>589.04999999999995</v>
      </c>
      <c r="D36" s="35" t="s">
        <v>109</v>
      </c>
      <c r="E36" s="119" t="s">
        <v>115</v>
      </c>
      <c r="F36" s="124"/>
    </row>
    <row r="37" spans="1:6" s="4" customFormat="1" x14ac:dyDescent="0.25">
      <c r="A37" s="30">
        <v>24</v>
      </c>
      <c r="B37" s="31">
        <v>45842</v>
      </c>
      <c r="C37" s="88">
        <v>17798.830000000002</v>
      </c>
      <c r="D37" s="35" t="s">
        <v>108</v>
      </c>
      <c r="E37" s="119" t="s">
        <v>146</v>
      </c>
      <c r="F37" s="124"/>
    </row>
    <row r="38" spans="1:6" s="4" customFormat="1" x14ac:dyDescent="0.25">
      <c r="A38" s="30">
        <v>25</v>
      </c>
      <c r="B38" s="31">
        <v>45842</v>
      </c>
      <c r="C38" s="88">
        <v>3085.11</v>
      </c>
      <c r="D38" s="35" t="s">
        <v>156</v>
      </c>
      <c r="E38" s="119" t="s">
        <v>139</v>
      </c>
      <c r="F38" s="124"/>
    </row>
    <row r="39" spans="1:6" s="4" customFormat="1" x14ac:dyDescent="0.25">
      <c r="A39" s="30">
        <v>26</v>
      </c>
      <c r="B39" s="31">
        <v>45842</v>
      </c>
      <c r="C39" s="88">
        <v>2120</v>
      </c>
      <c r="D39" s="35" t="s">
        <v>120</v>
      </c>
      <c r="E39" s="119" t="s">
        <v>16</v>
      </c>
      <c r="F39" s="124"/>
    </row>
    <row r="40" spans="1:6" s="4" customFormat="1" x14ac:dyDescent="0.25">
      <c r="A40" s="30">
        <v>27</v>
      </c>
      <c r="B40" s="31">
        <v>45842</v>
      </c>
      <c r="C40" s="33">
        <v>43375.5</v>
      </c>
      <c r="D40" s="35" t="s">
        <v>262</v>
      </c>
      <c r="E40" s="119" t="s">
        <v>149</v>
      </c>
      <c r="F40" s="125"/>
    </row>
    <row r="41" spans="1:6" s="4" customFormat="1" x14ac:dyDescent="0.25">
      <c r="A41" s="30">
        <v>28</v>
      </c>
      <c r="B41" s="31">
        <v>45842</v>
      </c>
      <c r="C41" s="88">
        <f>1066.72</f>
        <v>1066.72</v>
      </c>
      <c r="D41" s="35" t="s">
        <v>14</v>
      </c>
      <c r="E41" s="119" t="s">
        <v>86</v>
      </c>
      <c r="F41" s="124"/>
    </row>
    <row r="42" spans="1:6" s="4" customFormat="1" x14ac:dyDescent="0.25">
      <c r="A42" s="30">
        <v>29</v>
      </c>
      <c r="B42" s="31">
        <v>45842</v>
      </c>
      <c r="C42" s="88">
        <v>4527.12</v>
      </c>
      <c r="D42" s="35" t="s">
        <v>126</v>
      </c>
      <c r="E42" s="119" t="s">
        <v>17</v>
      </c>
      <c r="F42" s="124"/>
    </row>
    <row r="43" spans="1:6" s="4" customFormat="1" x14ac:dyDescent="0.25">
      <c r="A43" s="30">
        <v>30</v>
      </c>
      <c r="B43" s="31">
        <v>45842</v>
      </c>
      <c r="C43" s="88">
        <v>1451.8</v>
      </c>
      <c r="D43" s="35" t="s">
        <v>263</v>
      </c>
      <c r="E43" s="119" t="s">
        <v>21</v>
      </c>
      <c r="F43" s="124"/>
    </row>
    <row r="44" spans="1:6" s="4" customFormat="1" x14ac:dyDescent="0.25">
      <c r="A44" s="30">
        <v>31</v>
      </c>
      <c r="B44" s="31">
        <v>45842</v>
      </c>
      <c r="C44" s="88">
        <v>1985.22</v>
      </c>
      <c r="D44" s="35" t="s">
        <v>151</v>
      </c>
      <c r="E44" s="119" t="s">
        <v>136</v>
      </c>
      <c r="F44" s="124"/>
    </row>
    <row r="45" spans="1:6" s="4" customFormat="1" x14ac:dyDescent="0.25">
      <c r="A45" s="30">
        <v>32</v>
      </c>
      <c r="B45" s="31">
        <v>45842</v>
      </c>
      <c r="C45" s="88">
        <v>12868.66</v>
      </c>
      <c r="D45" s="35" t="s">
        <v>264</v>
      </c>
      <c r="E45" s="119" t="s">
        <v>313</v>
      </c>
      <c r="F45" s="124"/>
    </row>
    <row r="46" spans="1:6" s="4" customFormat="1" x14ac:dyDescent="0.25">
      <c r="A46" s="30">
        <v>33</v>
      </c>
      <c r="B46" s="31">
        <v>45842</v>
      </c>
      <c r="C46" s="88">
        <v>60438.76</v>
      </c>
      <c r="D46" s="35" t="s">
        <v>107</v>
      </c>
      <c r="E46" s="119" t="s">
        <v>127</v>
      </c>
      <c r="F46" s="124"/>
    </row>
    <row r="47" spans="1:6" s="4" customFormat="1" x14ac:dyDescent="0.25">
      <c r="A47" s="30">
        <v>34</v>
      </c>
      <c r="B47" s="31">
        <v>45842</v>
      </c>
      <c r="C47" s="88">
        <f>74.07+1555.22</f>
        <v>1629.29</v>
      </c>
      <c r="D47" s="35" t="s">
        <v>18</v>
      </c>
      <c r="E47" s="119" t="s">
        <v>192</v>
      </c>
      <c r="F47" s="124"/>
    </row>
    <row r="48" spans="1:6" s="4" customFormat="1" x14ac:dyDescent="0.25">
      <c r="A48" s="30">
        <v>35</v>
      </c>
      <c r="B48" s="31">
        <v>45842</v>
      </c>
      <c r="C48" s="88">
        <v>91518.74</v>
      </c>
      <c r="D48" s="35" t="s">
        <v>265</v>
      </c>
      <c r="E48" s="119" t="s">
        <v>136</v>
      </c>
      <c r="F48" s="124"/>
    </row>
    <row r="49" spans="1:6" s="4" customFormat="1" x14ac:dyDescent="0.25">
      <c r="A49" s="30">
        <v>36</v>
      </c>
      <c r="B49" s="31">
        <v>45842</v>
      </c>
      <c r="C49" s="88">
        <f>55037.5+55186.25+13066.2</f>
        <v>123289.95</v>
      </c>
      <c r="D49" s="35" t="s">
        <v>65</v>
      </c>
      <c r="E49" s="119" t="s">
        <v>80</v>
      </c>
      <c r="F49" s="124"/>
    </row>
    <row r="50" spans="1:6" s="4" customFormat="1" x14ac:dyDescent="0.25">
      <c r="A50" s="30">
        <v>37</v>
      </c>
      <c r="B50" s="31">
        <v>45842</v>
      </c>
      <c r="C50" s="88">
        <v>7573.93</v>
      </c>
      <c r="D50" s="80" t="s">
        <v>348</v>
      </c>
      <c r="E50" s="114" t="s">
        <v>175</v>
      </c>
      <c r="F50" s="124" t="s">
        <v>76</v>
      </c>
    </row>
    <row r="51" spans="1:6" s="4" customFormat="1" x14ac:dyDescent="0.25">
      <c r="A51" s="30">
        <v>38</v>
      </c>
      <c r="B51" s="31">
        <v>45842</v>
      </c>
      <c r="C51" s="88">
        <v>53</v>
      </c>
      <c r="D51" s="80" t="s">
        <v>174</v>
      </c>
      <c r="E51" s="114" t="s">
        <v>349</v>
      </c>
      <c r="F51" s="124" t="s">
        <v>76</v>
      </c>
    </row>
    <row r="52" spans="1:6" s="4" customFormat="1" x14ac:dyDescent="0.25">
      <c r="A52" s="30">
        <v>39</v>
      </c>
      <c r="B52" s="31">
        <v>45842</v>
      </c>
      <c r="C52" s="88">
        <v>1518.44</v>
      </c>
      <c r="D52" s="80" t="s">
        <v>350</v>
      </c>
      <c r="E52" s="114" t="s">
        <v>351</v>
      </c>
      <c r="F52" s="124" t="s">
        <v>76</v>
      </c>
    </row>
    <row r="53" spans="1:6" s="4" customFormat="1" x14ac:dyDescent="0.25">
      <c r="A53" s="30">
        <v>40</v>
      </c>
      <c r="B53" s="31">
        <v>45843</v>
      </c>
      <c r="C53" s="88">
        <v>43.72</v>
      </c>
      <c r="D53" s="80" t="s">
        <v>342</v>
      </c>
      <c r="E53" s="114" t="s">
        <v>336</v>
      </c>
      <c r="F53" s="124" t="s">
        <v>76</v>
      </c>
    </row>
    <row r="54" spans="1:6" s="4" customFormat="1" x14ac:dyDescent="0.25">
      <c r="A54" s="30">
        <v>41</v>
      </c>
      <c r="B54" s="31">
        <v>45843</v>
      </c>
      <c r="C54" s="88">
        <v>159.97999999999999</v>
      </c>
      <c r="D54" s="80" t="s">
        <v>173</v>
      </c>
      <c r="E54" s="114" t="s">
        <v>352</v>
      </c>
      <c r="F54" s="124" t="s">
        <v>76</v>
      </c>
    </row>
    <row r="55" spans="1:6" s="4" customFormat="1" x14ac:dyDescent="0.25">
      <c r="A55" s="30">
        <v>42</v>
      </c>
      <c r="B55" s="31">
        <v>45845</v>
      </c>
      <c r="C55" s="88">
        <v>2000</v>
      </c>
      <c r="D55" s="80" t="s">
        <v>353</v>
      </c>
      <c r="E55" s="114" t="s">
        <v>354</v>
      </c>
      <c r="F55" s="124" t="s">
        <v>76</v>
      </c>
    </row>
    <row r="56" spans="1:6" s="4" customFormat="1" x14ac:dyDescent="0.25">
      <c r="A56" s="30">
        <v>43</v>
      </c>
      <c r="B56" s="31">
        <v>45845</v>
      </c>
      <c r="C56" s="88">
        <v>350</v>
      </c>
      <c r="D56" s="80" t="s">
        <v>355</v>
      </c>
      <c r="E56" s="114" t="s">
        <v>356</v>
      </c>
      <c r="F56" s="124" t="s">
        <v>76</v>
      </c>
    </row>
    <row r="57" spans="1:6" s="4" customFormat="1" x14ac:dyDescent="0.25">
      <c r="A57" s="30">
        <v>44</v>
      </c>
      <c r="B57" s="31">
        <v>45845</v>
      </c>
      <c r="C57" s="88">
        <v>350</v>
      </c>
      <c r="D57" s="80" t="s">
        <v>355</v>
      </c>
      <c r="E57" s="114" t="s">
        <v>356</v>
      </c>
      <c r="F57" s="124" t="s">
        <v>76</v>
      </c>
    </row>
    <row r="58" spans="1:6" s="4" customFormat="1" x14ac:dyDescent="0.25">
      <c r="A58" s="30">
        <v>45</v>
      </c>
      <c r="B58" s="31">
        <v>45845</v>
      </c>
      <c r="C58" s="88">
        <v>350</v>
      </c>
      <c r="D58" s="80" t="s">
        <v>355</v>
      </c>
      <c r="E58" s="114" t="s">
        <v>356</v>
      </c>
      <c r="F58" s="124" t="s">
        <v>76</v>
      </c>
    </row>
    <row r="59" spans="1:6" s="4" customFormat="1" x14ac:dyDescent="0.25">
      <c r="A59" s="30">
        <v>46</v>
      </c>
      <c r="B59" s="31">
        <v>45845</v>
      </c>
      <c r="C59" s="88">
        <f>51467.5+10411.91+4165+101750.95+12210.11+20230+5191.97+17335.92+20468+104015.52+46727.73</f>
        <v>393974.61</v>
      </c>
      <c r="D59" s="35" t="s">
        <v>65</v>
      </c>
      <c r="E59" s="119" t="s">
        <v>80</v>
      </c>
      <c r="F59" s="124"/>
    </row>
    <row r="60" spans="1:6" s="4" customFormat="1" x14ac:dyDescent="0.25">
      <c r="A60" s="30">
        <v>47</v>
      </c>
      <c r="B60" s="31">
        <v>45845</v>
      </c>
      <c r="C60" s="88">
        <v>232268.05</v>
      </c>
      <c r="D60" s="35" t="s">
        <v>124</v>
      </c>
      <c r="E60" s="119" t="s">
        <v>193</v>
      </c>
      <c r="F60" s="124"/>
    </row>
    <row r="61" spans="1:6" s="4" customFormat="1" x14ac:dyDescent="0.25">
      <c r="A61" s="30">
        <v>48</v>
      </c>
      <c r="B61" s="31">
        <v>45845</v>
      </c>
      <c r="C61" s="88">
        <v>1186.74</v>
      </c>
      <c r="D61" s="35" t="s">
        <v>105</v>
      </c>
      <c r="E61" s="119" t="s">
        <v>17</v>
      </c>
      <c r="F61" s="124"/>
    </row>
    <row r="62" spans="1:6" s="4" customFormat="1" x14ac:dyDescent="0.25">
      <c r="A62" s="30">
        <v>49</v>
      </c>
      <c r="B62" s="31">
        <v>45845</v>
      </c>
      <c r="C62" s="88">
        <f>341+504</f>
        <v>845</v>
      </c>
      <c r="D62" s="35" t="s">
        <v>120</v>
      </c>
      <c r="E62" s="119" t="s">
        <v>16</v>
      </c>
      <c r="F62" s="124"/>
    </row>
    <row r="63" spans="1:6" s="4" customFormat="1" x14ac:dyDescent="0.25">
      <c r="A63" s="30">
        <v>50</v>
      </c>
      <c r="B63" s="31">
        <v>45845</v>
      </c>
      <c r="C63" s="88">
        <v>3032.12</v>
      </c>
      <c r="D63" s="35" t="s">
        <v>93</v>
      </c>
      <c r="E63" s="119" t="s">
        <v>16</v>
      </c>
      <c r="F63" s="124"/>
    </row>
    <row r="64" spans="1:6" s="4" customFormat="1" x14ac:dyDescent="0.25">
      <c r="A64" s="30">
        <v>51</v>
      </c>
      <c r="B64" s="31">
        <v>45845</v>
      </c>
      <c r="C64" s="33">
        <v>350</v>
      </c>
      <c r="D64" s="35" t="s">
        <v>126</v>
      </c>
      <c r="E64" s="119" t="s">
        <v>21</v>
      </c>
      <c r="F64" s="125"/>
    </row>
    <row r="65" spans="1:7" s="4" customFormat="1" x14ac:dyDescent="0.25">
      <c r="A65" s="30">
        <v>52</v>
      </c>
      <c r="B65" s="31">
        <v>45845</v>
      </c>
      <c r="C65" s="33">
        <v>65.45</v>
      </c>
      <c r="D65" s="35" t="s">
        <v>109</v>
      </c>
      <c r="E65" s="119" t="s">
        <v>115</v>
      </c>
      <c r="F65" s="125"/>
    </row>
    <row r="66" spans="1:7" s="4" customFormat="1" x14ac:dyDescent="0.25">
      <c r="A66" s="30">
        <v>53</v>
      </c>
      <c r="B66" s="31">
        <v>45845</v>
      </c>
      <c r="C66" s="88">
        <f>355.57+711.14</f>
        <v>1066.71</v>
      </c>
      <c r="D66" s="35" t="s">
        <v>14</v>
      </c>
      <c r="E66" s="119" t="s">
        <v>86</v>
      </c>
      <c r="F66" s="124"/>
    </row>
    <row r="67" spans="1:7" s="4" customFormat="1" x14ac:dyDescent="0.25">
      <c r="A67" s="30">
        <v>54</v>
      </c>
      <c r="B67" s="31">
        <v>45845</v>
      </c>
      <c r="C67" s="88">
        <f>52346.78-33282.4</f>
        <v>19064.379999999997</v>
      </c>
      <c r="D67" s="35" t="s">
        <v>15</v>
      </c>
      <c r="E67" s="119" t="s">
        <v>194</v>
      </c>
      <c r="F67" s="124"/>
    </row>
    <row r="68" spans="1:7" s="4" customFormat="1" x14ac:dyDescent="0.25">
      <c r="A68" s="30">
        <v>55</v>
      </c>
      <c r="B68" s="31">
        <v>45845</v>
      </c>
      <c r="C68" s="88">
        <f>214.69+5636.45</f>
        <v>5851.1399999999994</v>
      </c>
      <c r="D68" s="35" t="s">
        <v>15</v>
      </c>
      <c r="E68" s="119" t="s">
        <v>195</v>
      </c>
      <c r="F68" s="124"/>
    </row>
    <row r="69" spans="1:7" s="4" customFormat="1" x14ac:dyDescent="0.25">
      <c r="A69" s="30">
        <v>56</v>
      </c>
      <c r="B69" s="31">
        <v>45846</v>
      </c>
      <c r="C69" s="88">
        <f>13291.11+110759.25</f>
        <v>124050.36</v>
      </c>
      <c r="D69" s="35" t="s">
        <v>65</v>
      </c>
      <c r="E69" s="119" t="s">
        <v>80</v>
      </c>
      <c r="F69" s="124"/>
    </row>
    <row r="70" spans="1:7" s="4" customFormat="1" x14ac:dyDescent="0.25">
      <c r="A70" s="30">
        <v>57</v>
      </c>
      <c r="B70" s="31">
        <v>45846</v>
      </c>
      <c r="C70" s="78">
        <v>1956.25</v>
      </c>
      <c r="D70" s="35" t="s">
        <v>119</v>
      </c>
      <c r="E70" s="119" t="s">
        <v>21</v>
      </c>
      <c r="F70" s="124"/>
    </row>
    <row r="71" spans="1:7" s="4" customFormat="1" x14ac:dyDescent="0.25">
      <c r="A71" s="30">
        <v>58</v>
      </c>
      <c r="B71" s="31">
        <v>45846</v>
      </c>
      <c r="C71" s="79">
        <v>223.24</v>
      </c>
      <c r="D71" s="35" t="s">
        <v>100</v>
      </c>
      <c r="E71" s="119" t="s">
        <v>21</v>
      </c>
      <c r="F71" s="124"/>
    </row>
    <row r="72" spans="1:7" s="4" customFormat="1" x14ac:dyDescent="0.25">
      <c r="A72" s="30">
        <v>59</v>
      </c>
      <c r="B72" s="31">
        <v>45846</v>
      </c>
      <c r="C72" s="79">
        <v>166594.04999999999</v>
      </c>
      <c r="D72" s="35" t="s">
        <v>266</v>
      </c>
      <c r="E72" s="119" t="s">
        <v>196</v>
      </c>
      <c r="F72" s="124"/>
    </row>
    <row r="73" spans="1:7" s="4" customFormat="1" x14ac:dyDescent="0.25">
      <c r="A73" s="30">
        <v>60</v>
      </c>
      <c r="B73" s="31">
        <v>45846</v>
      </c>
      <c r="C73" s="79">
        <v>64277.85</v>
      </c>
      <c r="D73" s="35" t="s">
        <v>97</v>
      </c>
      <c r="E73" s="119" t="s">
        <v>136</v>
      </c>
      <c r="F73" s="124"/>
    </row>
    <row r="74" spans="1:7" s="4" customFormat="1" x14ac:dyDescent="0.25">
      <c r="A74" s="30">
        <v>61</v>
      </c>
      <c r="B74" s="31">
        <v>45846</v>
      </c>
      <c r="C74" s="79">
        <v>291.10000000000002</v>
      </c>
      <c r="D74" s="35" t="s">
        <v>83</v>
      </c>
      <c r="E74" s="119" t="s">
        <v>197</v>
      </c>
      <c r="F74" s="124"/>
    </row>
    <row r="75" spans="1:7" s="4" customFormat="1" x14ac:dyDescent="0.25">
      <c r="A75" s="30">
        <v>62</v>
      </c>
      <c r="B75" s="31">
        <v>45847</v>
      </c>
      <c r="C75" s="79">
        <v>297.5</v>
      </c>
      <c r="D75" s="35" t="s">
        <v>24</v>
      </c>
      <c r="E75" s="119" t="s">
        <v>198</v>
      </c>
      <c r="F75" s="124"/>
    </row>
    <row r="76" spans="1:7" s="4" customFormat="1" x14ac:dyDescent="0.25">
      <c r="A76" s="30">
        <v>63</v>
      </c>
      <c r="B76" s="31">
        <v>45847</v>
      </c>
      <c r="C76" s="79">
        <v>7848.97</v>
      </c>
      <c r="D76" s="35" t="s">
        <v>26</v>
      </c>
      <c r="E76" s="119" t="s">
        <v>138</v>
      </c>
      <c r="F76" s="124"/>
    </row>
    <row r="77" spans="1:7" s="4" customFormat="1" x14ac:dyDescent="0.25">
      <c r="A77" s="30">
        <v>64</v>
      </c>
      <c r="B77" s="31">
        <v>45847</v>
      </c>
      <c r="C77" s="79">
        <v>1112.2</v>
      </c>
      <c r="D77" s="35" t="s">
        <v>108</v>
      </c>
      <c r="E77" s="119" t="s">
        <v>94</v>
      </c>
      <c r="F77" s="124"/>
    </row>
    <row r="78" spans="1:7" s="4" customFormat="1" x14ac:dyDescent="0.25">
      <c r="A78" s="30">
        <v>65</v>
      </c>
      <c r="B78" s="31">
        <v>45847</v>
      </c>
      <c r="C78" s="79">
        <v>69</v>
      </c>
      <c r="D78" s="35" t="s">
        <v>22</v>
      </c>
      <c r="E78" s="119" t="s">
        <v>199</v>
      </c>
      <c r="F78" s="124"/>
    </row>
    <row r="79" spans="1:7" s="4" customFormat="1" x14ac:dyDescent="0.25">
      <c r="A79" s="30">
        <v>66</v>
      </c>
      <c r="B79" s="31">
        <v>45847</v>
      </c>
      <c r="C79" s="79">
        <v>206.26</v>
      </c>
      <c r="D79" s="35" t="s">
        <v>69</v>
      </c>
      <c r="E79" s="119" t="s">
        <v>142</v>
      </c>
      <c r="F79" s="124"/>
    </row>
    <row r="80" spans="1:7" s="4" customFormat="1" x14ac:dyDescent="0.25">
      <c r="A80" s="30">
        <v>67</v>
      </c>
      <c r="B80" s="31">
        <v>45847</v>
      </c>
      <c r="C80" s="88">
        <f>5781910.63*33%</f>
        <v>1908030.5079000001</v>
      </c>
      <c r="D80" s="35" t="s">
        <v>165</v>
      </c>
      <c r="E80" s="119" t="s">
        <v>168</v>
      </c>
      <c r="F80" s="124"/>
      <c r="G80"/>
    </row>
    <row r="81" spans="1:7" s="4" customFormat="1" x14ac:dyDescent="0.25">
      <c r="A81" s="30">
        <v>68</v>
      </c>
      <c r="B81" s="31">
        <v>45847</v>
      </c>
      <c r="C81" s="88">
        <v>150</v>
      </c>
      <c r="D81" s="35" t="s">
        <v>99</v>
      </c>
      <c r="E81" s="119" t="s">
        <v>17</v>
      </c>
      <c r="F81" s="124"/>
      <c r="G81"/>
    </row>
    <row r="82" spans="1:7" s="4" customFormat="1" x14ac:dyDescent="0.25">
      <c r="A82" s="30">
        <v>69</v>
      </c>
      <c r="B82" s="31">
        <v>45847</v>
      </c>
      <c r="C82" s="88">
        <v>250</v>
      </c>
      <c r="D82" s="35" t="s">
        <v>22</v>
      </c>
      <c r="E82" s="119" t="s">
        <v>200</v>
      </c>
      <c r="F82" s="124"/>
      <c r="G82"/>
    </row>
    <row r="83" spans="1:7" s="4" customFormat="1" x14ac:dyDescent="0.25">
      <c r="A83" s="30">
        <v>70</v>
      </c>
      <c r="B83" s="31">
        <v>45847</v>
      </c>
      <c r="C83" s="88">
        <v>305.58999999999997</v>
      </c>
      <c r="D83" s="35" t="s">
        <v>22</v>
      </c>
      <c r="E83" s="119" t="s">
        <v>199</v>
      </c>
      <c r="F83" s="124"/>
      <c r="G83"/>
    </row>
    <row r="84" spans="1:7" s="4" customFormat="1" x14ac:dyDescent="0.25">
      <c r="A84" s="30">
        <v>71</v>
      </c>
      <c r="B84" s="31">
        <v>45847</v>
      </c>
      <c r="C84" s="88">
        <v>345</v>
      </c>
      <c r="D84" s="35" t="s">
        <v>22</v>
      </c>
      <c r="E84" s="119" t="s">
        <v>199</v>
      </c>
      <c r="F84" s="124"/>
      <c r="G84"/>
    </row>
    <row r="85" spans="1:7" s="4" customFormat="1" x14ac:dyDescent="0.25">
      <c r="A85" s="30">
        <v>72</v>
      </c>
      <c r="B85" s="31">
        <v>45847</v>
      </c>
      <c r="C85" s="88">
        <v>276</v>
      </c>
      <c r="D85" s="35" t="s">
        <v>22</v>
      </c>
      <c r="E85" s="119" t="s">
        <v>199</v>
      </c>
      <c r="F85" s="124"/>
      <c r="G85"/>
    </row>
    <row r="86" spans="1:7" s="4" customFormat="1" x14ac:dyDescent="0.25">
      <c r="A86" s="30">
        <v>73</v>
      </c>
      <c r="B86" s="31">
        <v>45847</v>
      </c>
      <c r="C86" s="88">
        <v>276</v>
      </c>
      <c r="D86" s="35" t="s">
        <v>22</v>
      </c>
      <c r="E86" s="119" t="s">
        <v>199</v>
      </c>
      <c r="F86" s="124"/>
      <c r="G86"/>
    </row>
    <row r="87" spans="1:7" s="4" customFormat="1" x14ac:dyDescent="0.25">
      <c r="A87" s="30">
        <v>74</v>
      </c>
      <c r="B87" s="31">
        <v>45847</v>
      </c>
      <c r="C87" s="88">
        <v>276</v>
      </c>
      <c r="D87" s="35" t="s">
        <v>22</v>
      </c>
      <c r="E87" s="119" t="s">
        <v>199</v>
      </c>
      <c r="F87" s="124"/>
      <c r="G87"/>
    </row>
    <row r="88" spans="1:7" s="4" customFormat="1" x14ac:dyDescent="0.25">
      <c r="A88" s="30">
        <v>75</v>
      </c>
      <c r="B88" s="31">
        <v>45847</v>
      </c>
      <c r="C88" s="88">
        <v>276</v>
      </c>
      <c r="D88" s="35" t="s">
        <v>22</v>
      </c>
      <c r="E88" s="119" t="s">
        <v>199</v>
      </c>
      <c r="F88" s="124"/>
      <c r="G88"/>
    </row>
    <row r="89" spans="1:7" s="4" customFormat="1" x14ac:dyDescent="0.25">
      <c r="A89" s="30">
        <v>76</v>
      </c>
      <c r="B89" s="31">
        <v>45847</v>
      </c>
      <c r="C89" s="88">
        <v>276</v>
      </c>
      <c r="D89" s="35" t="s">
        <v>22</v>
      </c>
      <c r="E89" s="119" t="s">
        <v>199</v>
      </c>
      <c r="F89" s="124"/>
      <c r="G89"/>
    </row>
    <row r="90" spans="1:7" s="4" customFormat="1" x14ac:dyDescent="0.25">
      <c r="A90" s="30">
        <v>77</v>
      </c>
      <c r="B90" s="31">
        <v>45847</v>
      </c>
      <c r="C90" s="33">
        <v>276</v>
      </c>
      <c r="D90" s="35" t="s">
        <v>22</v>
      </c>
      <c r="E90" s="119" t="s">
        <v>199</v>
      </c>
      <c r="F90" s="125"/>
    </row>
    <row r="91" spans="1:7" s="4" customFormat="1" x14ac:dyDescent="0.25">
      <c r="A91" s="30">
        <v>78</v>
      </c>
      <c r="B91" s="31">
        <v>45847</v>
      </c>
      <c r="C91" s="33">
        <v>276</v>
      </c>
      <c r="D91" s="35" t="s">
        <v>22</v>
      </c>
      <c r="E91" s="119" t="s">
        <v>199</v>
      </c>
      <c r="F91" s="125"/>
    </row>
    <row r="92" spans="1:7" s="4" customFormat="1" x14ac:dyDescent="0.25">
      <c r="A92" s="30">
        <v>79</v>
      </c>
      <c r="B92" s="31">
        <v>45847</v>
      </c>
      <c r="C92" s="33">
        <v>276</v>
      </c>
      <c r="D92" s="35" t="s">
        <v>22</v>
      </c>
      <c r="E92" s="119" t="s">
        <v>199</v>
      </c>
      <c r="F92" s="125"/>
    </row>
    <row r="93" spans="1:7" s="4" customFormat="1" x14ac:dyDescent="0.25">
      <c r="A93" s="30">
        <v>80</v>
      </c>
      <c r="B93" s="31">
        <v>45847</v>
      </c>
      <c r="C93" s="33">
        <v>276</v>
      </c>
      <c r="D93" s="35" t="s">
        <v>22</v>
      </c>
      <c r="E93" s="119" t="s">
        <v>199</v>
      </c>
      <c r="F93" s="124"/>
      <c r="G93" s="83"/>
    </row>
    <row r="94" spans="1:7" s="4" customFormat="1" x14ac:dyDescent="0.25">
      <c r="A94" s="30">
        <v>81</v>
      </c>
      <c r="B94" s="31">
        <v>45847</v>
      </c>
      <c r="C94" s="33">
        <v>276</v>
      </c>
      <c r="D94" s="35" t="s">
        <v>22</v>
      </c>
      <c r="E94" s="119" t="s">
        <v>199</v>
      </c>
      <c r="F94" s="124"/>
      <c r="G94" s="83"/>
    </row>
    <row r="95" spans="1:7" s="4" customFormat="1" x14ac:dyDescent="0.25">
      <c r="A95" s="30">
        <v>82</v>
      </c>
      <c r="B95" s="31">
        <v>45847</v>
      </c>
      <c r="C95" s="33">
        <v>276</v>
      </c>
      <c r="D95" s="35" t="s">
        <v>22</v>
      </c>
      <c r="E95" s="119" t="s">
        <v>199</v>
      </c>
      <c r="F95" s="124"/>
      <c r="G95" s="83"/>
    </row>
    <row r="96" spans="1:7" s="4" customFormat="1" x14ac:dyDescent="0.25">
      <c r="A96" s="30">
        <v>83</v>
      </c>
      <c r="B96" s="31">
        <v>45847</v>
      </c>
      <c r="C96" s="88">
        <v>211.4</v>
      </c>
      <c r="D96" s="35" t="s">
        <v>22</v>
      </c>
      <c r="E96" s="119" t="s">
        <v>199</v>
      </c>
      <c r="F96" s="124"/>
      <c r="G96" s="83"/>
    </row>
    <row r="97" spans="1:7" s="4" customFormat="1" x14ac:dyDescent="0.25">
      <c r="A97" s="30">
        <v>84</v>
      </c>
      <c r="B97" s="31">
        <v>45847</v>
      </c>
      <c r="C97" s="88">
        <v>69</v>
      </c>
      <c r="D97" s="35" t="s">
        <v>22</v>
      </c>
      <c r="E97" s="119" t="s">
        <v>199</v>
      </c>
      <c r="F97" s="124"/>
      <c r="G97" s="83"/>
    </row>
    <row r="98" spans="1:7" s="4" customFormat="1" x14ac:dyDescent="0.25">
      <c r="A98" s="30">
        <v>85</v>
      </c>
      <c r="B98" s="31">
        <v>45847</v>
      </c>
      <c r="C98" s="88">
        <f>2003.25+654.5</f>
        <v>2657.75</v>
      </c>
      <c r="D98" s="35" t="s">
        <v>267</v>
      </c>
      <c r="E98" s="119" t="s">
        <v>201</v>
      </c>
      <c r="F98" s="124"/>
      <c r="G98" s="83"/>
    </row>
    <row r="99" spans="1:7" s="4" customFormat="1" x14ac:dyDescent="0.25">
      <c r="A99" s="30">
        <v>86</v>
      </c>
      <c r="B99" s="31">
        <v>45847</v>
      </c>
      <c r="C99" s="88">
        <v>346.29</v>
      </c>
      <c r="D99" s="35" t="s">
        <v>78</v>
      </c>
      <c r="E99" s="119" t="s">
        <v>20</v>
      </c>
      <c r="F99" s="124"/>
      <c r="G99" s="83"/>
    </row>
    <row r="100" spans="1:7" s="4" customFormat="1" x14ac:dyDescent="0.25">
      <c r="A100" s="30">
        <v>87</v>
      </c>
      <c r="B100" s="31">
        <v>45847</v>
      </c>
      <c r="C100" s="33">
        <f>127415.68+11364.5</f>
        <v>138780.18</v>
      </c>
      <c r="D100" s="35" t="s">
        <v>65</v>
      </c>
      <c r="E100" s="119" t="s">
        <v>80</v>
      </c>
      <c r="F100" s="124"/>
      <c r="G100" s="83"/>
    </row>
    <row r="101" spans="1:7" s="4" customFormat="1" x14ac:dyDescent="0.25">
      <c r="A101" s="30">
        <v>88</v>
      </c>
      <c r="B101" s="31">
        <v>45847</v>
      </c>
      <c r="C101" s="88">
        <v>150</v>
      </c>
      <c r="D101" s="80" t="s">
        <v>357</v>
      </c>
      <c r="E101" s="114" t="s">
        <v>358</v>
      </c>
      <c r="F101" s="124" t="s">
        <v>76</v>
      </c>
      <c r="G101" s="83"/>
    </row>
    <row r="102" spans="1:7" s="4" customFormat="1" x14ac:dyDescent="0.25">
      <c r="A102" s="30">
        <v>89</v>
      </c>
      <c r="B102" s="31">
        <v>45847</v>
      </c>
      <c r="C102" s="88">
        <v>517.65</v>
      </c>
      <c r="D102" s="80" t="s">
        <v>359</v>
      </c>
      <c r="E102" s="114" t="s">
        <v>360</v>
      </c>
      <c r="F102" s="124" t="s">
        <v>76</v>
      </c>
      <c r="G102" s="83"/>
    </row>
    <row r="103" spans="1:7" s="4" customFormat="1" x14ac:dyDescent="0.25">
      <c r="A103" s="30">
        <v>90</v>
      </c>
      <c r="B103" s="31">
        <v>45848</v>
      </c>
      <c r="C103" s="88">
        <v>325</v>
      </c>
      <c r="D103" s="80" t="s">
        <v>361</v>
      </c>
      <c r="E103" s="114" t="s">
        <v>360</v>
      </c>
      <c r="F103" s="124" t="s">
        <v>76</v>
      </c>
      <c r="G103" s="83"/>
    </row>
    <row r="104" spans="1:7" s="4" customFormat="1" x14ac:dyDescent="0.25">
      <c r="A104" s="30">
        <v>91</v>
      </c>
      <c r="B104" s="31">
        <v>45848</v>
      </c>
      <c r="C104" s="88">
        <v>487.49</v>
      </c>
      <c r="D104" s="80" t="s">
        <v>181</v>
      </c>
      <c r="E104" s="114" t="s">
        <v>362</v>
      </c>
      <c r="F104" s="124" t="s">
        <v>76</v>
      </c>
      <c r="G104" s="83"/>
    </row>
    <row r="105" spans="1:7" s="4" customFormat="1" x14ac:dyDescent="0.25">
      <c r="A105" s="30">
        <v>92</v>
      </c>
      <c r="B105" s="31">
        <v>45848</v>
      </c>
      <c r="C105" s="88">
        <v>180.94</v>
      </c>
      <c r="D105" s="80" t="s">
        <v>363</v>
      </c>
      <c r="E105" s="114" t="s">
        <v>364</v>
      </c>
      <c r="F105" s="124" t="s">
        <v>76</v>
      </c>
      <c r="G105" s="83"/>
    </row>
    <row r="106" spans="1:7" s="4" customFormat="1" x14ac:dyDescent="0.25">
      <c r="A106" s="30">
        <v>93</v>
      </c>
      <c r="B106" s="31">
        <v>45848</v>
      </c>
      <c r="C106" s="33">
        <f>22610+36556.8+114835</f>
        <v>174001.8</v>
      </c>
      <c r="D106" s="35" t="s">
        <v>65</v>
      </c>
      <c r="E106" s="119" t="s">
        <v>80</v>
      </c>
      <c r="F106" s="124"/>
      <c r="G106" s="83"/>
    </row>
    <row r="107" spans="1:7" s="4" customFormat="1" x14ac:dyDescent="0.25">
      <c r="A107" s="30">
        <v>94</v>
      </c>
      <c r="B107" s="31">
        <v>45848</v>
      </c>
      <c r="C107" s="77">
        <v>2821.57</v>
      </c>
      <c r="D107" s="35" t="s">
        <v>268</v>
      </c>
      <c r="E107" s="119" t="s">
        <v>202</v>
      </c>
      <c r="F107" s="124"/>
      <c r="G107" s="83"/>
    </row>
    <row r="108" spans="1:7" s="4" customFormat="1" x14ac:dyDescent="0.25">
      <c r="A108" s="30">
        <v>95</v>
      </c>
      <c r="B108" s="31">
        <v>45848</v>
      </c>
      <c r="C108" s="77">
        <v>24342.5</v>
      </c>
      <c r="D108" s="35" t="s">
        <v>13</v>
      </c>
      <c r="E108" s="119" t="s">
        <v>134</v>
      </c>
      <c r="F108" s="124"/>
      <c r="G108" s="83"/>
    </row>
    <row r="109" spans="1:7" s="4" customFormat="1" x14ac:dyDescent="0.25">
      <c r="A109" s="30">
        <v>96</v>
      </c>
      <c r="B109" s="31">
        <v>45848</v>
      </c>
      <c r="C109" s="88">
        <v>6582.51</v>
      </c>
      <c r="D109" s="35" t="s">
        <v>68</v>
      </c>
      <c r="E109" s="119" t="s">
        <v>314</v>
      </c>
      <c r="F109" s="124"/>
      <c r="G109" s="83"/>
    </row>
    <row r="110" spans="1:7" s="4" customFormat="1" x14ac:dyDescent="0.25">
      <c r="A110" s="30">
        <v>97</v>
      </c>
      <c r="B110" s="31">
        <v>45849</v>
      </c>
      <c r="C110" s="88">
        <v>5064.6400000000003</v>
      </c>
      <c r="D110" s="35" t="s">
        <v>27</v>
      </c>
      <c r="E110" s="119" t="s">
        <v>16</v>
      </c>
      <c r="F110" s="124"/>
      <c r="G110" s="83"/>
    </row>
    <row r="111" spans="1:7" s="4" customFormat="1" x14ac:dyDescent="0.25">
      <c r="A111" s="30">
        <v>98</v>
      </c>
      <c r="B111" s="31">
        <v>45849</v>
      </c>
      <c r="C111" s="88">
        <v>1005</v>
      </c>
      <c r="D111" s="35" t="s">
        <v>63</v>
      </c>
      <c r="E111" s="119" t="s">
        <v>17</v>
      </c>
      <c r="F111" s="124"/>
      <c r="G111" s="83"/>
    </row>
    <row r="112" spans="1:7" s="4" customFormat="1" x14ac:dyDescent="0.25">
      <c r="A112" s="30">
        <v>99</v>
      </c>
      <c r="B112" s="31">
        <v>45849</v>
      </c>
      <c r="C112" s="88">
        <v>8921.7900000000009</v>
      </c>
      <c r="D112" s="35" t="s">
        <v>164</v>
      </c>
      <c r="E112" s="119" t="s">
        <v>146</v>
      </c>
      <c r="F112" s="124"/>
      <c r="G112" s="83"/>
    </row>
    <row r="113" spans="1:7" s="4" customFormat="1" x14ac:dyDescent="0.25">
      <c r="A113" s="30">
        <v>100</v>
      </c>
      <c r="B113" s="31">
        <v>45849</v>
      </c>
      <c r="C113" s="88">
        <v>101.94</v>
      </c>
      <c r="D113" s="35" t="s">
        <v>82</v>
      </c>
      <c r="E113" s="119" t="s">
        <v>203</v>
      </c>
      <c r="F113" s="124"/>
      <c r="G113" s="83"/>
    </row>
    <row r="114" spans="1:7" s="4" customFormat="1" x14ac:dyDescent="0.25">
      <c r="A114" s="30">
        <v>101</v>
      </c>
      <c r="B114" s="31">
        <v>45849</v>
      </c>
      <c r="C114" s="88">
        <v>250</v>
      </c>
      <c r="D114" s="34" t="s">
        <v>22</v>
      </c>
      <c r="E114" s="119" t="s">
        <v>200</v>
      </c>
      <c r="F114" s="124"/>
      <c r="G114" s="83"/>
    </row>
    <row r="115" spans="1:7" s="4" customFormat="1" x14ac:dyDescent="0.25">
      <c r="A115" s="30">
        <v>102</v>
      </c>
      <c r="B115" s="31">
        <v>45849</v>
      </c>
      <c r="C115" s="88">
        <v>50</v>
      </c>
      <c r="D115" s="34" t="s">
        <v>22</v>
      </c>
      <c r="E115" s="119" t="s">
        <v>204</v>
      </c>
      <c r="F115" s="124"/>
      <c r="G115" s="83"/>
    </row>
    <row r="116" spans="1:7" s="4" customFormat="1" x14ac:dyDescent="0.25">
      <c r="A116" s="30">
        <v>103</v>
      </c>
      <c r="B116" s="31">
        <v>45849</v>
      </c>
      <c r="C116" s="88">
        <v>416.5</v>
      </c>
      <c r="D116" s="35" t="s">
        <v>269</v>
      </c>
      <c r="E116" s="119" t="s">
        <v>205</v>
      </c>
      <c r="F116" s="124"/>
      <c r="G116" s="83"/>
    </row>
    <row r="117" spans="1:7" s="4" customFormat="1" x14ac:dyDescent="0.25">
      <c r="A117" s="30">
        <v>104</v>
      </c>
      <c r="B117" s="31">
        <v>45849</v>
      </c>
      <c r="C117" s="88">
        <v>10000</v>
      </c>
      <c r="D117" s="35" t="s">
        <v>270</v>
      </c>
      <c r="E117" s="119" t="s">
        <v>206</v>
      </c>
      <c r="F117" s="124"/>
      <c r="G117" s="83"/>
    </row>
    <row r="118" spans="1:7" s="4" customFormat="1" x14ac:dyDescent="0.25">
      <c r="A118" s="30">
        <v>105</v>
      </c>
      <c r="B118" s="31">
        <v>45849</v>
      </c>
      <c r="C118" s="88">
        <v>18876.52</v>
      </c>
      <c r="D118" s="35" t="s">
        <v>68</v>
      </c>
      <c r="E118" s="119" t="s">
        <v>144</v>
      </c>
      <c r="F118" s="124"/>
      <c r="G118" s="83"/>
    </row>
    <row r="119" spans="1:7" s="4" customFormat="1" x14ac:dyDescent="0.25">
      <c r="A119" s="30">
        <v>106</v>
      </c>
      <c r="B119" s="31">
        <v>45849</v>
      </c>
      <c r="C119" s="88">
        <v>15109</v>
      </c>
      <c r="D119" s="35" t="s">
        <v>271</v>
      </c>
      <c r="E119" s="119" t="s">
        <v>94</v>
      </c>
      <c r="F119" s="124"/>
      <c r="G119" s="83"/>
    </row>
    <row r="120" spans="1:7" s="4" customFormat="1" x14ac:dyDescent="0.25">
      <c r="A120" s="30">
        <v>107</v>
      </c>
      <c r="B120" s="31">
        <v>45849</v>
      </c>
      <c r="C120" s="88">
        <f>6883.33*5</f>
        <v>34416.65</v>
      </c>
      <c r="D120" s="35" t="s">
        <v>272</v>
      </c>
      <c r="E120" s="119" t="s">
        <v>243</v>
      </c>
      <c r="F120" s="124"/>
      <c r="G120" s="83"/>
    </row>
    <row r="121" spans="1:7" s="4" customFormat="1" x14ac:dyDescent="0.25">
      <c r="A121" s="30">
        <v>108</v>
      </c>
      <c r="B121" s="31">
        <v>45849</v>
      </c>
      <c r="C121" s="88">
        <v>1653.85</v>
      </c>
      <c r="D121" s="35" t="s">
        <v>13</v>
      </c>
      <c r="E121" s="119" t="s">
        <v>207</v>
      </c>
      <c r="F121" s="124"/>
      <c r="G121" s="83"/>
    </row>
    <row r="122" spans="1:7" s="4" customFormat="1" x14ac:dyDescent="0.25">
      <c r="A122" s="30">
        <v>109</v>
      </c>
      <c r="B122" s="31">
        <v>45849</v>
      </c>
      <c r="C122" s="88">
        <v>2023</v>
      </c>
      <c r="D122" s="35" t="s">
        <v>15</v>
      </c>
      <c r="E122" s="119" t="s">
        <v>208</v>
      </c>
      <c r="F122" s="124"/>
      <c r="G122" s="83"/>
    </row>
    <row r="123" spans="1:7" s="4" customFormat="1" x14ac:dyDescent="0.25">
      <c r="A123" s="30">
        <v>110</v>
      </c>
      <c r="B123" s="31">
        <v>45849</v>
      </c>
      <c r="C123" s="88">
        <v>1448</v>
      </c>
      <c r="D123" s="35" t="s">
        <v>273</v>
      </c>
      <c r="E123" s="119" t="s">
        <v>315</v>
      </c>
      <c r="F123" s="124"/>
      <c r="G123" s="83"/>
    </row>
    <row r="124" spans="1:7" s="4" customFormat="1" x14ac:dyDescent="0.25">
      <c r="A124" s="30">
        <v>111</v>
      </c>
      <c r="B124" s="31">
        <v>45849</v>
      </c>
      <c r="C124" s="88">
        <f>36176</f>
        <v>36176</v>
      </c>
      <c r="D124" s="35" t="s">
        <v>65</v>
      </c>
      <c r="E124" s="119" t="s">
        <v>80</v>
      </c>
      <c r="F124" s="124"/>
      <c r="G124" s="83"/>
    </row>
    <row r="125" spans="1:7" s="4" customFormat="1" x14ac:dyDescent="0.25">
      <c r="A125" s="30">
        <v>112</v>
      </c>
      <c r="B125" s="31">
        <v>45849</v>
      </c>
      <c r="C125" s="88">
        <v>48.48</v>
      </c>
      <c r="D125" s="80" t="s">
        <v>169</v>
      </c>
      <c r="E125" s="114" t="s">
        <v>170</v>
      </c>
      <c r="F125" s="124" t="s">
        <v>76</v>
      </c>
      <c r="G125" s="83"/>
    </row>
    <row r="126" spans="1:7" s="4" customFormat="1" x14ac:dyDescent="0.25">
      <c r="A126" s="30">
        <v>113</v>
      </c>
      <c r="B126" s="31">
        <v>45849</v>
      </c>
      <c r="C126" s="88">
        <v>1709.15</v>
      </c>
      <c r="D126" s="80" t="s">
        <v>85</v>
      </c>
      <c r="E126" s="114" t="s">
        <v>365</v>
      </c>
      <c r="F126" s="124" t="s">
        <v>76</v>
      </c>
      <c r="G126" s="83"/>
    </row>
    <row r="127" spans="1:7" s="4" customFormat="1" x14ac:dyDescent="0.25">
      <c r="A127" s="30">
        <v>114</v>
      </c>
      <c r="B127" s="31">
        <v>45849</v>
      </c>
      <c r="C127" s="88">
        <v>1013.33</v>
      </c>
      <c r="D127" s="80" t="s">
        <v>122</v>
      </c>
      <c r="E127" s="114" t="s">
        <v>366</v>
      </c>
      <c r="F127" s="124" t="s">
        <v>76</v>
      </c>
      <c r="G127" s="83"/>
    </row>
    <row r="128" spans="1:7" s="4" customFormat="1" x14ac:dyDescent="0.25">
      <c r="A128" s="30">
        <v>115</v>
      </c>
      <c r="B128" s="31">
        <v>45852</v>
      </c>
      <c r="C128" s="88">
        <v>109</v>
      </c>
      <c r="D128" s="80" t="s">
        <v>174</v>
      </c>
      <c r="E128" s="114" t="s">
        <v>367</v>
      </c>
      <c r="F128" s="124" t="s">
        <v>76</v>
      </c>
      <c r="G128" s="83"/>
    </row>
    <row r="129" spans="1:7" s="4" customFormat="1" x14ac:dyDescent="0.25">
      <c r="A129" s="30">
        <v>116</v>
      </c>
      <c r="B129" s="31">
        <v>45852</v>
      </c>
      <c r="C129" s="88">
        <v>334.85</v>
      </c>
      <c r="D129" s="80" t="s">
        <v>368</v>
      </c>
      <c r="E129" s="114" t="s">
        <v>130</v>
      </c>
      <c r="F129" s="124" t="s">
        <v>76</v>
      </c>
      <c r="G129" s="83"/>
    </row>
    <row r="130" spans="1:7" s="4" customFormat="1" x14ac:dyDescent="0.25">
      <c r="A130" s="30">
        <v>117</v>
      </c>
      <c r="B130" s="31">
        <v>45852</v>
      </c>
      <c r="C130" s="88">
        <f>452.2+36560.61+23562+13665.96+99460.2+37889.6+18944.8+47362+94724</f>
        <v>372621.37</v>
      </c>
      <c r="D130" s="35" t="s">
        <v>65</v>
      </c>
      <c r="E130" s="119" t="s">
        <v>80</v>
      </c>
      <c r="F130" s="124"/>
      <c r="G130" s="83"/>
    </row>
    <row r="131" spans="1:7" s="4" customFormat="1" x14ac:dyDescent="0.25">
      <c r="A131" s="30">
        <v>118</v>
      </c>
      <c r="B131" s="31">
        <v>45852</v>
      </c>
      <c r="C131" s="88">
        <v>711.14</v>
      </c>
      <c r="D131" s="35" t="s">
        <v>14</v>
      </c>
      <c r="E131" s="119" t="s">
        <v>86</v>
      </c>
      <c r="F131" s="124"/>
      <c r="G131" s="83"/>
    </row>
    <row r="132" spans="1:7" s="4" customFormat="1" x14ac:dyDescent="0.25">
      <c r="A132" s="30">
        <v>119</v>
      </c>
      <c r="B132" s="31">
        <v>45852</v>
      </c>
      <c r="C132" s="88">
        <v>1143.5</v>
      </c>
      <c r="D132" s="35" t="s">
        <v>92</v>
      </c>
      <c r="E132" s="119" t="s">
        <v>16</v>
      </c>
      <c r="F132" s="124"/>
      <c r="G132" s="83"/>
    </row>
    <row r="133" spans="1:7" s="4" customFormat="1" x14ac:dyDescent="0.25">
      <c r="A133" s="30">
        <v>120</v>
      </c>
      <c r="B133" s="31">
        <v>45852</v>
      </c>
      <c r="C133" s="33">
        <v>4682</v>
      </c>
      <c r="D133" s="35" t="s">
        <v>61</v>
      </c>
      <c r="E133" s="119" t="s">
        <v>21</v>
      </c>
      <c r="F133" s="125"/>
    </row>
    <row r="134" spans="1:7" s="4" customFormat="1" x14ac:dyDescent="0.25">
      <c r="A134" s="30">
        <v>121</v>
      </c>
      <c r="B134" s="31">
        <v>45852</v>
      </c>
      <c r="C134" s="33">
        <v>32572</v>
      </c>
      <c r="D134" s="35" t="s">
        <v>273</v>
      </c>
      <c r="E134" s="119" t="s">
        <v>316</v>
      </c>
      <c r="F134" s="125"/>
    </row>
    <row r="135" spans="1:7" s="4" customFormat="1" x14ac:dyDescent="0.25">
      <c r="A135" s="30">
        <v>122</v>
      </c>
      <c r="B135" s="31">
        <v>45852</v>
      </c>
      <c r="C135" s="33">
        <v>6423.44</v>
      </c>
      <c r="D135" s="35" t="s">
        <v>274</v>
      </c>
      <c r="E135" s="119" t="s">
        <v>209</v>
      </c>
      <c r="F135" s="125"/>
    </row>
    <row r="136" spans="1:7" s="4" customFormat="1" x14ac:dyDescent="0.25">
      <c r="A136" s="30">
        <v>123</v>
      </c>
      <c r="B136" s="31">
        <v>45852</v>
      </c>
      <c r="C136" s="33">
        <v>6856.78</v>
      </c>
      <c r="D136" s="35" t="s">
        <v>163</v>
      </c>
      <c r="E136" s="119" t="s">
        <v>210</v>
      </c>
      <c r="F136" s="125"/>
    </row>
    <row r="137" spans="1:7" s="4" customFormat="1" x14ac:dyDescent="0.25">
      <c r="A137" s="30">
        <v>124</v>
      </c>
      <c r="B137" s="31">
        <v>45852</v>
      </c>
      <c r="C137" s="33">
        <v>21216.51</v>
      </c>
      <c r="D137" s="35" t="s">
        <v>27</v>
      </c>
      <c r="E137" s="119" t="s">
        <v>211</v>
      </c>
      <c r="F137" s="125"/>
    </row>
    <row r="138" spans="1:7" s="4" customFormat="1" x14ac:dyDescent="0.25">
      <c r="A138" s="30">
        <v>125</v>
      </c>
      <c r="B138" s="31">
        <v>45852</v>
      </c>
      <c r="C138" s="79">
        <v>2390472</v>
      </c>
      <c r="D138" s="35" t="s">
        <v>157</v>
      </c>
      <c r="E138" s="119" t="s">
        <v>317</v>
      </c>
      <c r="F138" s="124"/>
    </row>
    <row r="139" spans="1:7" s="4" customFormat="1" x14ac:dyDescent="0.25">
      <c r="A139" s="30">
        <v>126</v>
      </c>
      <c r="B139" s="31">
        <v>45852</v>
      </c>
      <c r="C139" s="79">
        <f>18014.7+169930.57+6111.34+201796.45</f>
        <v>395853.06000000006</v>
      </c>
      <c r="D139" s="35" t="s">
        <v>75</v>
      </c>
      <c r="E139" s="119" t="s">
        <v>212</v>
      </c>
      <c r="F139" s="124"/>
    </row>
    <row r="140" spans="1:7" s="4" customFormat="1" x14ac:dyDescent="0.25">
      <c r="A140" s="30">
        <v>127</v>
      </c>
      <c r="B140" s="31">
        <v>45852</v>
      </c>
      <c r="C140" s="79">
        <v>4225.96</v>
      </c>
      <c r="D140" s="35" t="s">
        <v>275</v>
      </c>
      <c r="E140" s="119" t="s">
        <v>213</v>
      </c>
      <c r="F140" s="124"/>
    </row>
    <row r="141" spans="1:7" s="4" customFormat="1" x14ac:dyDescent="0.25">
      <c r="A141" s="30">
        <v>128</v>
      </c>
      <c r="B141" s="31">
        <v>45853</v>
      </c>
      <c r="C141" s="88">
        <v>50.8</v>
      </c>
      <c r="D141" s="35" t="s">
        <v>276</v>
      </c>
      <c r="E141" s="119" t="s">
        <v>214</v>
      </c>
      <c r="F141" s="124"/>
    </row>
    <row r="142" spans="1:7" s="4" customFormat="1" x14ac:dyDescent="0.25">
      <c r="A142" s="30">
        <v>129</v>
      </c>
      <c r="B142" s="31">
        <v>45853</v>
      </c>
      <c r="C142" s="88">
        <v>3100.53</v>
      </c>
      <c r="D142" s="35" t="s">
        <v>84</v>
      </c>
      <c r="E142" s="119" t="s">
        <v>23</v>
      </c>
      <c r="F142" s="124"/>
    </row>
    <row r="143" spans="1:7" s="4" customFormat="1" x14ac:dyDescent="0.25">
      <c r="A143" s="30">
        <v>130</v>
      </c>
      <c r="B143" s="31">
        <v>45853</v>
      </c>
      <c r="C143" s="88">
        <v>69985.649999999994</v>
      </c>
      <c r="D143" s="35" t="s">
        <v>19</v>
      </c>
      <c r="E143" s="119" t="s">
        <v>71</v>
      </c>
      <c r="F143" s="124"/>
    </row>
    <row r="144" spans="1:7" s="4" customFormat="1" x14ac:dyDescent="0.25">
      <c r="A144" s="30">
        <v>131</v>
      </c>
      <c r="B144" s="31">
        <v>45853</v>
      </c>
      <c r="C144" s="88">
        <v>2830.06</v>
      </c>
      <c r="D144" s="35" t="s">
        <v>277</v>
      </c>
      <c r="E144" s="119" t="s">
        <v>215</v>
      </c>
      <c r="F144" s="124"/>
    </row>
    <row r="145" spans="1:6" s="4" customFormat="1" x14ac:dyDescent="0.25">
      <c r="A145" s="30">
        <v>132</v>
      </c>
      <c r="B145" s="31">
        <v>45853</v>
      </c>
      <c r="C145" s="88">
        <v>850</v>
      </c>
      <c r="D145" s="35" t="s">
        <v>278</v>
      </c>
      <c r="E145" s="119" t="s">
        <v>216</v>
      </c>
      <c r="F145" s="124"/>
    </row>
    <row r="146" spans="1:6" s="4" customFormat="1" x14ac:dyDescent="0.25">
      <c r="A146" s="30">
        <v>133</v>
      </c>
      <c r="B146" s="31">
        <v>45853</v>
      </c>
      <c r="C146" s="88">
        <v>22641.75</v>
      </c>
      <c r="D146" s="35" t="s">
        <v>123</v>
      </c>
      <c r="E146" s="119" t="s">
        <v>217</v>
      </c>
      <c r="F146" s="124"/>
    </row>
    <row r="147" spans="1:6" s="4" customFormat="1" x14ac:dyDescent="0.25">
      <c r="A147" s="30">
        <v>134</v>
      </c>
      <c r="B147" s="31">
        <v>45853</v>
      </c>
      <c r="C147" s="88">
        <v>41160</v>
      </c>
      <c r="D147" s="35" t="s">
        <v>279</v>
      </c>
      <c r="E147" s="119" t="s">
        <v>218</v>
      </c>
      <c r="F147" s="124"/>
    </row>
    <row r="148" spans="1:6" s="4" customFormat="1" x14ac:dyDescent="0.25">
      <c r="A148" s="30">
        <v>135</v>
      </c>
      <c r="B148" s="31">
        <v>45853</v>
      </c>
      <c r="C148" s="88">
        <f>1989726.37-1000000</f>
        <v>989726.37000000011</v>
      </c>
      <c r="D148" s="35" t="s">
        <v>166</v>
      </c>
      <c r="E148" s="119" t="s">
        <v>243</v>
      </c>
      <c r="F148" s="124"/>
    </row>
    <row r="149" spans="1:6" s="4" customFormat="1" x14ac:dyDescent="0.25">
      <c r="A149" s="30">
        <v>136</v>
      </c>
      <c r="B149" s="31">
        <v>45853</v>
      </c>
      <c r="C149" s="88">
        <v>833</v>
      </c>
      <c r="D149" s="35" t="s">
        <v>280</v>
      </c>
      <c r="E149" s="119" t="s">
        <v>219</v>
      </c>
      <c r="F149" s="124"/>
    </row>
    <row r="150" spans="1:6" s="4" customFormat="1" x14ac:dyDescent="0.25">
      <c r="A150" s="30">
        <v>137</v>
      </c>
      <c r="B150" s="31">
        <v>45853</v>
      </c>
      <c r="C150" s="88">
        <v>388249.72</v>
      </c>
      <c r="D150" s="35" t="s">
        <v>281</v>
      </c>
      <c r="E150" s="119" t="s">
        <v>318</v>
      </c>
      <c r="F150" s="124"/>
    </row>
    <row r="151" spans="1:6" s="4" customFormat="1" x14ac:dyDescent="0.25">
      <c r="A151" s="30">
        <v>138</v>
      </c>
      <c r="B151" s="31">
        <v>45853</v>
      </c>
      <c r="C151" s="88">
        <v>186430.44</v>
      </c>
      <c r="D151" s="35" t="s">
        <v>15</v>
      </c>
      <c r="E151" s="119" t="s">
        <v>220</v>
      </c>
      <c r="F151" s="124"/>
    </row>
    <row r="152" spans="1:6" s="4" customFormat="1" x14ac:dyDescent="0.25">
      <c r="A152" s="30">
        <v>139</v>
      </c>
      <c r="B152" s="31">
        <v>45853</v>
      </c>
      <c r="C152" s="88">
        <f>67854.99+58832.41</f>
        <v>126687.40000000001</v>
      </c>
      <c r="D152" s="35" t="s">
        <v>65</v>
      </c>
      <c r="E152" s="119" t="s">
        <v>80</v>
      </c>
      <c r="F152" s="124"/>
    </row>
    <row r="153" spans="1:6" s="4" customFormat="1" x14ac:dyDescent="0.25">
      <c r="A153" s="30">
        <v>140</v>
      </c>
      <c r="B153" s="31">
        <v>45853</v>
      </c>
      <c r="C153" s="88">
        <v>20</v>
      </c>
      <c r="D153" s="80" t="s">
        <v>118</v>
      </c>
      <c r="E153" s="114" t="s">
        <v>369</v>
      </c>
      <c r="F153" s="124" t="s">
        <v>76</v>
      </c>
    </row>
    <row r="154" spans="1:6" s="4" customFormat="1" x14ac:dyDescent="0.25">
      <c r="A154" s="30">
        <v>141</v>
      </c>
      <c r="B154" s="31">
        <v>45854</v>
      </c>
      <c r="C154" s="88">
        <v>156</v>
      </c>
      <c r="D154" s="80" t="s">
        <v>370</v>
      </c>
      <c r="E154" s="114" t="s">
        <v>371</v>
      </c>
      <c r="F154" s="124" t="s">
        <v>76</v>
      </c>
    </row>
    <row r="155" spans="1:6" s="4" customFormat="1" x14ac:dyDescent="0.25">
      <c r="A155" s="30">
        <v>142</v>
      </c>
      <c r="B155" s="31">
        <v>45854</v>
      </c>
      <c r="C155" s="88">
        <v>180</v>
      </c>
      <c r="D155" s="80" t="s">
        <v>353</v>
      </c>
      <c r="E155" s="114" t="s">
        <v>372</v>
      </c>
      <c r="F155" s="124" t="s">
        <v>76</v>
      </c>
    </row>
    <row r="156" spans="1:6" s="4" customFormat="1" x14ac:dyDescent="0.25">
      <c r="A156" s="30">
        <v>143</v>
      </c>
      <c r="B156" s="31">
        <v>45854</v>
      </c>
      <c r="C156" s="88">
        <f>22312.5</f>
        <v>22312.5</v>
      </c>
      <c r="D156" s="35" t="s">
        <v>65</v>
      </c>
      <c r="E156" s="119" t="s">
        <v>80</v>
      </c>
      <c r="F156" s="124"/>
    </row>
    <row r="157" spans="1:6" s="4" customFormat="1" x14ac:dyDescent="0.25">
      <c r="A157" s="30">
        <v>144</v>
      </c>
      <c r="B157" s="31">
        <v>45854</v>
      </c>
      <c r="C157" s="79">
        <v>511.02</v>
      </c>
      <c r="D157" s="35" t="s">
        <v>69</v>
      </c>
      <c r="E157" s="119" t="s">
        <v>142</v>
      </c>
      <c r="F157" s="124"/>
    </row>
    <row r="158" spans="1:6" s="4" customFormat="1" x14ac:dyDescent="0.25">
      <c r="A158" s="30">
        <v>145</v>
      </c>
      <c r="B158" s="31">
        <v>45854</v>
      </c>
      <c r="C158" s="88">
        <v>1712</v>
      </c>
      <c r="D158" s="35" t="s">
        <v>61</v>
      </c>
      <c r="E158" s="119" t="s">
        <v>221</v>
      </c>
      <c r="F158" s="124"/>
    </row>
    <row r="159" spans="1:6" s="4" customFormat="1" x14ac:dyDescent="0.25">
      <c r="A159" s="30">
        <v>146</v>
      </c>
      <c r="B159" s="31">
        <v>45854</v>
      </c>
      <c r="C159" s="88">
        <v>33396.080000000002</v>
      </c>
      <c r="D159" s="35" t="s">
        <v>165</v>
      </c>
      <c r="E159" s="119" t="s">
        <v>222</v>
      </c>
      <c r="F159" s="124"/>
    </row>
    <row r="160" spans="1:6" s="4" customFormat="1" x14ac:dyDescent="0.25">
      <c r="A160" s="30">
        <v>147</v>
      </c>
      <c r="B160" s="31">
        <v>45854</v>
      </c>
      <c r="C160" s="88">
        <v>17997.27</v>
      </c>
      <c r="D160" s="35" t="s">
        <v>110</v>
      </c>
      <c r="E160" s="119" t="s">
        <v>223</v>
      </c>
      <c r="F160" s="124"/>
    </row>
    <row r="161" spans="1:6" s="4" customFormat="1" x14ac:dyDescent="0.25">
      <c r="A161" s="30">
        <v>148</v>
      </c>
      <c r="B161" s="31">
        <v>45854</v>
      </c>
      <c r="C161" s="88">
        <v>2293.56</v>
      </c>
      <c r="D161" s="35" t="s">
        <v>153</v>
      </c>
      <c r="E161" s="119" t="s">
        <v>74</v>
      </c>
      <c r="F161" s="124"/>
    </row>
    <row r="162" spans="1:6" s="4" customFormat="1" x14ac:dyDescent="0.25">
      <c r="A162" s="30">
        <v>149</v>
      </c>
      <c r="B162" s="31">
        <v>45855</v>
      </c>
      <c r="C162" s="88">
        <f>53996.25+64775.27+28590.46+22776.6+45577+59250.1</f>
        <v>274965.68</v>
      </c>
      <c r="D162" s="35" t="s">
        <v>65</v>
      </c>
      <c r="E162" s="119" t="s">
        <v>80</v>
      </c>
      <c r="F162" s="124"/>
    </row>
    <row r="163" spans="1:6" s="4" customFormat="1" x14ac:dyDescent="0.25">
      <c r="A163" s="30">
        <v>150</v>
      </c>
      <c r="B163" s="31">
        <v>45855</v>
      </c>
      <c r="C163" s="88">
        <v>7642.11</v>
      </c>
      <c r="D163" s="35" t="s">
        <v>151</v>
      </c>
      <c r="E163" s="119" t="s">
        <v>21</v>
      </c>
      <c r="F163" s="124"/>
    </row>
    <row r="164" spans="1:6" s="4" customFormat="1" x14ac:dyDescent="0.25">
      <c r="A164" s="30">
        <v>151</v>
      </c>
      <c r="B164" s="31">
        <v>45855</v>
      </c>
      <c r="C164" s="88">
        <v>42765.03</v>
      </c>
      <c r="D164" s="35" t="s">
        <v>282</v>
      </c>
      <c r="E164" s="119" t="s">
        <v>136</v>
      </c>
      <c r="F164" s="124"/>
    </row>
    <row r="165" spans="1:6" s="4" customFormat="1" x14ac:dyDescent="0.25">
      <c r="A165" s="30">
        <v>152</v>
      </c>
      <c r="B165" s="31">
        <v>45855</v>
      </c>
      <c r="C165" s="88">
        <v>96108.4</v>
      </c>
      <c r="D165" s="35" t="s">
        <v>283</v>
      </c>
      <c r="E165" s="119" t="s">
        <v>21</v>
      </c>
      <c r="F165" s="124"/>
    </row>
    <row r="166" spans="1:6" s="4" customFormat="1" x14ac:dyDescent="0.25">
      <c r="A166" s="30">
        <v>153</v>
      </c>
      <c r="B166" s="31">
        <v>45855</v>
      </c>
      <c r="C166" s="88">
        <f>5781910.63*33%</f>
        <v>1908030.5079000001</v>
      </c>
      <c r="D166" s="35" t="s">
        <v>165</v>
      </c>
      <c r="E166" s="119" t="s">
        <v>319</v>
      </c>
      <c r="F166" s="124"/>
    </row>
    <row r="167" spans="1:6" s="4" customFormat="1" x14ac:dyDescent="0.25">
      <c r="A167" s="30">
        <v>154</v>
      </c>
      <c r="B167" s="31">
        <v>45856</v>
      </c>
      <c r="C167" s="88">
        <v>192.64</v>
      </c>
      <c r="D167" s="35" t="s">
        <v>284</v>
      </c>
      <c r="E167" s="119" t="s">
        <v>320</v>
      </c>
      <c r="F167" s="124"/>
    </row>
    <row r="168" spans="1:6" s="4" customFormat="1" x14ac:dyDescent="0.25">
      <c r="A168" s="30">
        <v>155</v>
      </c>
      <c r="B168" s="31">
        <v>45856</v>
      </c>
      <c r="C168" s="33">
        <v>797.1</v>
      </c>
      <c r="D168" s="35" t="s">
        <v>285</v>
      </c>
      <c r="E168" s="119" t="s">
        <v>320</v>
      </c>
      <c r="F168" s="125"/>
    </row>
    <row r="169" spans="1:6" s="4" customFormat="1" x14ac:dyDescent="0.25">
      <c r="A169" s="30">
        <v>156</v>
      </c>
      <c r="B169" s="31">
        <v>45856</v>
      </c>
      <c r="C169" s="33">
        <v>77.08</v>
      </c>
      <c r="D169" s="35" t="s">
        <v>286</v>
      </c>
      <c r="E169" s="119" t="s">
        <v>140</v>
      </c>
      <c r="F169" s="125"/>
    </row>
    <row r="170" spans="1:6" s="4" customFormat="1" x14ac:dyDescent="0.25">
      <c r="A170" s="30">
        <v>157</v>
      </c>
      <c r="B170" s="31">
        <v>45856</v>
      </c>
      <c r="C170" s="33">
        <f>711.14+355.57+711.14+711.14</f>
        <v>2488.9899999999998</v>
      </c>
      <c r="D170" s="35" t="s">
        <v>14</v>
      </c>
      <c r="E170" s="119" t="s">
        <v>86</v>
      </c>
      <c r="F170" s="125"/>
    </row>
    <row r="171" spans="1:6" s="4" customFormat="1" x14ac:dyDescent="0.25">
      <c r="A171" s="30">
        <v>158</v>
      </c>
      <c r="B171" s="31">
        <v>45856</v>
      </c>
      <c r="C171" s="77">
        <v>375.61</v>
      </c>
      <c r="D171" s="35" t="s">
        <v>111</v>
      </c>
      <c r="E171" s="119" t="s">
        <v>94</v>
      </c>
      <c r="F171" s="125"/>
    </row>
    <row r="172" spans="1:6" s="4" customFormat="1" x14ac:dyDescent="0.25">
      <c r="A172" s="30">
        <v>159</v>
      </c>
      <c r="B172" s="31">
        <v>45856</v>
      </c>
      <c r="C172" s="77">
        <v>9577.1200000000008</v>
      </c>
      <c r="D172" s="35" t="s">
        <v>73</v>
      </c>
      <c r="E172" s="119" t="s">
        <v>95</v>
      </c>
      <c r="F172" s="125"/>
    </row>
    <row r="173" spans="1:6" s="4" customFormat="1" x14ac:dyDescent="0.25">
      <c r="A173" s="30">
        <v>160</v>
      </c>
      <c r="B173" s="31">
        <v>45856</v>
      </c>
      <c r="C173" s="33">
        <f>65898.67-2635.95</f>
        <v>63262.720000000001</v>
      </c>
      <c r="D173" s="35" t="s">
        <v>287</v>
      </c>
      <c r="E173" s="119" t="s">
        <v>28</v>
      </c>
      <c r="F173" s="125"/>
    </row>
    <row r="174" spans="1:6" s="4" customFormat="1" x14ac:dyDescent="0.25">
      <c r="A174" s="30">
        <v>161</v>
      </c>
      <c r="B174" s="31">
        <v>45856</v>
      </c>
      <c r="C174" s="33">
        <f>9439.9+2522.46-0.14+33002.55</f>
        <v>44964.770000000004</v>
      </c>
      <c r="D174" s="35" t="s">
        <v>111</v>
      </c>
      <c r="E174" s="119" t="s">
        <v>16</v>
      </c>
      <c r="F174" s="125"/>
    </row>
    <row r="175" spans="1:6" s="4" customFormat="1" x14ac:dyDescent="0.25">
      <c r="A175" s="30">
        <v>162</v>
      </c>
      <c r="B175" s="31">
        <v>45856</v>
      </c>
      <c r="C175" s="33">
        <v>1578.21</v>
      </c>
      <c r="D175" s="35" t="s">
        <v>106</v>
      </c>
      <c r="E175" s="119" t="s">
        <v>224</v>
      </c>
      <c r="F175" s="125"/>
    </row>
    <row r="176" spans="1:6" s="4" customFormat="1" x14ac:dyDescent="0.25">
      <c r="A176" s="30">
        <v>163</v>
      </c>
      <c r="B176" s="31">
        <v>45856</v>
      </c>
      <c r="C176" s="33">
        <v>56698.43</v>
      </c>
      <c r="D176" s="35" t="s">
        <v>67</v>
      </c>
      <c r="E176" s="119" t="s">
        <v>116</v>
      </c>
      <c r="F176" s="125"/>
    </row>
    <row r="177" spans="1:6" s="4" customFormat="1" x14ac:dyDescent="0.25">
      <c r="A177" s="30">
        <v>164</v>
      </c>
      <c r="B177" s="31">
        <v>45856</v>
      </c>
      <c r="C177" s="33">
        <f>58476.6+44982+22491</f>
        <v>125949.6</v>
      </c>
      <c r="D177" s="35" t="s">
        <v>65</v>
      </c>
      <c r="E177" s="119" t="s">
        <v>80</v>
      </c>
      <c r="F177" s="125"/>
    </row>
    <row r="178" spans="1:6" s="4" customFormat="1" x14ac:dyDescent="0.25">
      <c r="A178" s="30">
        <v>165</v>
      </c>
      <c r="B178" s="31">
        <v>45859</v>
      </c>
      <c r="C178" s="88">
        <f>22730.19+13209+13351.8+22134+22312.5+110075+16160.2+80063.68+23086+12928.16+40169.64+44458.4</f>
        <v>420678.57</v>
      </c>
      <c r="D178" s="35" t="s">
        <v>65</v>
      </c>
      <c r="E178" s="119" t="s">
        <v>80</v>
      </c>
      <c r="F178" s="124"/>
    </row>
    <row r="179" spans="1:6" s="4" customFormat="1" x14ac:dyDescent="0.25">
      <c r="A179" s="30">
        <v>166</v>
      </c>
      <c r="B179" s="31">
        <v>45859</v>
      </c>
      <c r="C179" s="88">
        <v>2606.85</v>
      </c>
      <c r="D179" s="35" t="s">
        <v>105</v>
      </c>
      <c r="E179" s="119" t="s">
        <v>16</v>
      </c>
      <c r="F179" s="124"/>
    </row>
    <row r="180" spans="1:6" s="4" customFormat="1" x14ac:dyDescent="0.25">
      <c r="A180" s="30">
        <v>167</v>
      </c>
      <c r="B180" s="31">
        <v>45859</v>
      </c>
      <c r="C180" s="88">
        <v>146</v>
      </c>
      <c r="D180" s="35" t="s">
        <v>288</v>
      </c>
      <c r="E180" s="119" t="s">
        <v>225</v>
      </c>
      <c r="F180" s="124"/>
    </row>
    <row r="181" spans="1:6" s="4" customFormat="1" x14ac:dyDescent="0.25">
      <c r="A181" s="30">
        <v>168</v>
      </c>
      <c r="B181" s="31">
        <v>45859</v>
      </c>
      <c r="C181" s="88">
        <v>5533.26</v>
      </c>
      <c r="D181" s="35" t="s">
        <v>81</v>
      </c>
      <c r="E181" s="119" t="s">
        <v>143</v>
      </c>
      <c r="F181" s="124"/>
    </row>
    <row r="182" spans="1:6" s="4" customFormat="1" x14ac:dyDescent="0.25">
      <c r="A182" s="30">
        <v>169</v>
      </c>
      <c r="B182" s="31">
        <v>45859</v>
      </c>
      <c r="C182" s="33">
        <v>30931.68</v>
      </c>
      <c r="D182" s="35" t="s">
        <v>289</v>
      </c>
      <c r="E182" s="119" t="s">
        <v>226</v>
      </c>
      <c r="F182" s="125"/>
    </row>
    <row r="183" spans="1:6" s="4" customFormat="1" x14ac:dyDescent="0.25">
      <c r="A183" s="30">
        <v>170</v>
      </c>
      <c r="B183" s="31">
        <v>45859</v>
      </c>
      <c r="C183" s="79">
        <v>6775.8</v>
      </c>
      <c r="D183" s="35" t="s">
        <v>124</v>
      </c>
      <c r="E183" s="119" t="s">
        <v>227</v>
      </c>
      <c r="F183" s="124"/>
    </row>
    <row r="184" spans="1:6" s="4" customFormat="1" x14ac:dyDescent="0.25">
      <c r="A184" s="30">
        <v>171</v>
      </c>
      <c r="B184" s="31">
        <v>45859</v>
      </c>
      <c r="C184" s="88">
        <v>7625.52</v>
      </c>
      <c r="D184" s="35" t="s">
        <v>73</v>
      </c>
      <c r="E184" s="119" t="s">
        <v>74</v>
      </c>
      <c r="F184" s="124"/>
    </row>
    <row r="185" spans="1:6" s="4" customFormat="1" x14ac:dyDescent="0.25">
      <c r="A185" s="30">
        <v>172</v>
      </c>
      <c r="B185" s="31">
        <v>45859</v>
      </c>
      <c r="C185" s="88">
        <v>23.8</v>
      </c>
      <c r="D185" s="35" t="s">
        <v>93</v>
      </c>
      <c r="E185" s="119" t="s">
        <v>16</v>
      </c>
      <c r="F185" s="124"/>
    </row>
    <row r="186" spans="1:6" s="4" customFormat="1" x14ac:dyDescent="0.25">
      <c r="A186" s="30">
        <v>173</v>
      </c>
      <c r="B186" s="31">
        <v>45859</v>
      </c>
      <c r="C186" s="79">
        <v>990</v>
      </c>
      <c r="D186" s="35" t="s">
        <v>121</v>
      </c>
      <c r="E186" s="119" t="s">
        <v>117</v>
      </c>
      <c r="F186" s="124"/>
    </row>
    <row r="187" spans="1:6" s="4" customFormat="1" x14ac:dyDescent="0.25">
      <c r="A187" s="30">
        <v>174</v>
      </c>
      <c r="B187" s="31">
        <v>45859</v>
      </c>
      <c r="C187" s="79">
        <v>5236</v>
      </c>
      <c r="D187" s="35" t="s">
        <v>290</v>
      </c>
      <c r="E187" s="119" t="s">
        <v>228</v>
      </c>
      <c r="F187" s="124"/>
    </row>
    <row r="188" spans="1:6" s="4" customFormat="1" x14ac:dyDescent="0.25">
      <c r="A188" s="30">
        <v>175</v>
      </c>
      <c r="B188" s="31">
        <v>45859</v>
      </c>
      <c r="C188" s="88">
        <v>533.69000000000005</v>
      </c>
      <c r="D188" s="80" t="s">
        <v>373</v>
      </c>
      <c r="E188" s="114" t="s">
        <v>374</v>
      </c>
      <c r="F188" s="124" t="s">
        <v>76</v>
      </c>
    </row>
    <row r="189" spans="1:6" s="4" customFormat="1" x14ac:dyDescent="0.25">
      <c r="A189" s="30">
        <v>176</v>
      </c>
      <c r="B189" s="31">
        <v>45859</v>
      </c>
      <c r="C189" s="88">
        <v>151.03</v>
      </c>
      <c r="D189" s="88" t="s">
        <v>375</v>
      </c>
      <c r="E189" s="114" t="s">
        <v>376</v>
      </c>
      <c r="F189" s="124" t="s">
        <v>76</v>
      </c>
    </row>
    <row r="190" spans="1:6" s="4" customFormat="1" x14ac:dyDescent="0.25">
      <c r="A190" s="30">
        <v>177</v>
      </c>
      <c r="B190" s="31">
        <v>45859</v>
      </c>
      <c r="C190" s="88">
        <v>12.99</v>
      </c>
      <c r="D190" s="80" t="s">
        <v>171</v>
      </c>
      <c r="E190" s="114" t="s">
        <v>172</v>
      </c>
      <c r="F190" s="124" t="s">
        <v>76</v>
      </c>
    </row>
    <row r="191" spans="1:6" s="4" customFormat="1" x14ac:dyDescent="0.25">
      <c r="A191" s="30">
        <v>178</v>
      </c>
      <c r="B191" s="31">
        <v>45859</v>
      </c>
      <c r="C191" s="88">
        <v>129.12</v>
      </c>
      <c r="D191" s="80" t="s">
        <v>377</v>
      </c>
      <c r="E191" s="114" t="s">
        <v>378</v>
      </c>
      <c r="F191" s="124" t="s">
        <v>76</v>
      </c>
    </row>
    <row r="192" spans="1:6" s="4" customFormat="1" x14ac:dyDescent="0.25">
      <c r="A192" s="30">
        <v>179</v>
      </c>
      <c r="B192" s="31">
        <v>45859</v>
      </c>
      <c r="C192" s="88">
        <v>12.99</v>
      </c>
      <c r="D192" s="80" t="s">
        <v>171</v>
      </c>
      <c r="E192" s="114" t="s">
        <v>172</v>
      </c>
      <c r="F192" s="124" t="s">
        <v>76</v>
      </c>
    </row>
    <row r="193" spans="1:7" s="4" customFormat="1" x14ac:dyDescent="0.25">
      <c r="A193" s="30">
        <v>180</v>
      </c>
      <c r="B193" s="31">
        <v>45859</v>
      </c>
      <c r="C193" s="88">
        <v>198.45</v>
      </c>
      <c r="D193" s="80" t="s">
        <v>379</v>
      </c>
      <c r="E193" s="114" t="s">
        <v>380</v>
      </c>
      <c r="F193" s="124" t="s">
        <v>76</v>
      </c>
    </row>
    <row r="194" spans="1:7" s="4" customFormat="1" x14ac:dyDescent="0.25">
      <c r="A194" s="30">
        <v>181</v>
      </c>
      <c r="B194" s="31">
        <v>45860</v>
      </c>
      <c r="C194" s="79">
        <v>2133.92</v>
      </c>
      <c r="D194" s="35" t="s">
        <v>27</v>
      </c>
      <c r="E194" s="119" t="s">
        <v>16</v>
      </c>
      <c r="F194" s="124"/>
    </row>
    <row r="195" spans="1:7" s="4" customFormat="1" x14ac:dyDescent="0.25">
      <c r="A195" s="30">
        <v>182</v>
      </c>
      <c r="B195" s="31">
        <v>45860</v>
      </c>
      <c r="C195" s="78">
        <f>269+310</f>
        <v>579</v>
      </c>
      <c r="D195" s="35" t="s">
        <v>120</v>
      </c>
      <c r="E195" s="119" t="s">
        <v>16</v>
      </c>
      <c r="F195" s="124"/>
    </row>
    <row r="196" spans="1:7" s="4" customFormat="1" x14ac:dyDescent="0.25">
      <c r="A196" s="30">
        <v>183</v>
      </c>
      <c r="B196" s="31">
        <v>45860</v>
      </c>
      <c r="C196" s="33">
        <v>404.86</v>
      </c>
      <c r="D196" s="35" t="s">
        <v>101</v>
      </c>
      <c r="E196" s="119" t="s">
        <v>23</v>
      </c>
      <c r="F196" s="125"/>
    </row>
    <row r="197" spans="1:7" s="4" customFormat="1" x14ac:dyDescent="0.25">
      <c r="A197" s="30">
        <v>184</v>
      </c>
      <c r="B197" s="31">
        <v>45860</v>
      </c>
      <c r="C197" s="33">
        <v>115398.58</v>
      </c>
      <c r="D197" s="35" t="s">
        <v>87</v>
      </c>
      <c r="E197" s="119" t="s">
        <v>229</v>
      </c>
      <c r="F197" s="125"/>
    </row>
    <row r="198" spans="1:7" s="4" customFormat="1" x14ac:dyDescent="0.25">
      <c r="A198" s="30">
        <v>185</v>
      </c>
      <c r="B198" s="31">
        <v>45860</v>
      </c>
      <c r="C198" s="33">
        <v>595353.05000000005</v>
      </c>
      <c r="D198" s="35" t="s">
        <v>291</v>
      </c>
      <c r="E198" s="119" t="s">
        <v>79</v>
      </c>
      <c r="F198" s="125"/>
    </row>
    <row r="199" spans="1:7" s="4" customFormat="1" x14ac:dyDescent="0.25">
      <c r="A199" s="30">
        <v>186</v>
      </c>
      <c r="B199" s="31">
        <v>45860</v>
      </c>
      <c r="C199" s="33">
        <v>13235.18</v>
      </c>
      <c r="D199" s="35" t="s">
        <v>108</v>
      </c>
      <c r="E199" s="119" t="s">
        <v>230</v>
      </c>
      <c r="F199" s="125"/>
    </row>
    <row r="200" spans="1:7" s="4" customFormat="1" x14ac:dyDescent="0.25">
      <c r="A200" s="30">
        <v>187</v>
      </c>
      <c r="B200" s="31">
        <v>45860</v>
      </c>
      <c r="C200" s="33">
        <v>2069.2399999999998</v>
      </c>
      <c r="D200" s="35" t="s">
        <v>292</v>
      </c>
      <c r="E200" s="119" t="s">
        <v>21</v>
      </c>
      <c r="F200" s="125"/>
    </row>
    <row r="201" spans="1:7" s="4" customFormat="1" x14ac:dyDescent="0.25">
      <c r="A201" s="30">
        <v>188</v>
      </c>
      <c r="B201" s="31">
        <v>45860</v>
      </c>
      <c r="C201" s="33">
        <v>2702.78</v>
      </c>
      <c r="D201" s="35" t="s">
        <v>293</v>
      </c>
      <c r="E201" s="119" t="s">
        <v>231</v>
      </c>
      <c r="F201" s="124"/>
      <c r="G201" s="83"/>
    </row>
    <row r="202" spans="1:7" s="4" customFormat="1" x14ac:dyDescent="0.25">
      <c r="A202" s="30">
        <v>189</v>
      </c>
      <c r="B202" s="31">
        <v>45860</v>
      </c>
      <c r="C202" s="88">
        <v>8625.31</v>
      </c>
      <c r="D202" s="35" t="s">
        <v>294</v>
      </c>
      <c r="E202" s="119" t="s">
        <v>148</v>
      </c>
      <c r="F202" s="124"/>
      <c r="G202" s="83"/>
    </row>
    <row r="203" spans="1:7" s="4" customFormat="1" x14ac:dyDescent="0.25">
      <c r="A203" s="30">
        <v>190</v>
      </c>
      <c r="B203" s="31">
        <v>45860</v>
      </c>
      <c r="C203" s="88">
        <v>500</v>
      </c>
      <c r="D203" s="35" t="s">
        <v>88</v>
      </c>
      <c r="E203" s="119" t="s">
        <v>232</v>
      </c>
      <c r="F203" s="124"/>
      <c r="G203" s="83"/>
    </row>
    <row r="204" spans="1:7" s="4" customFormat="1" x14ac:dyDescent="0.25">
      <c r="A204" s="30">
        <v>191</v>
      </c>
      <c r="B204" s="31">
        <v>45860</v>
      </c>
      <c r="C204" s="88">
        <v>670</v>
      </c>
      <c r="D204" s="35" t="s">
        <v>295</v>
      </c>
      <c r="E204" s="119" t="s">
        <v>140</v>
      </c>
      <c r="F204" s="124"/>
      <c r="G204" s="83"/>
    </row>
    <row r="205" spans="1:7" s="4" customFormat="1" x14ac:dyDescent="0.25">
      <c r="A205" s="30">
        <v>192</v>
      </c>
      <c r="B205" s="31">
        <v>45860</v>
      </c>
      <c r="C205" s="33">
        <v>672.93</v>
      </c>
      <c r="D205" s="35" t="s">
        <v>102</v>
      </c>
      <c r="E205" s="119" t="s">
        <v>233</v>
      </c>
      <c r="F205" s="124"/>
      <c r="G205" s="83"/>
    </row>
    <row r="206" spans="1:7" s="4" customFormat="1" x14ac:dyDescent="0.25">
      <c r="A206" s="30">
        <v>193</v>
      </c>
      <c r="B206" s="31">
        <v>45860</v>
      </c>
      <c r="C206" s="33">
        <v>1583.51</v>
      </c>
      <c r="D206" s="35" t="s">
        <v>162</v>
      </c>
      <c r="E206" s="119" t="s">
        <v>90</v>
      </c>
      <c r="F206" s="124"/>
      <c r="G206" s="83"/>
    </row>
    <row r="207" spans="1:7" s="4" customFormat="1" x14ac:dyDescent="0.25">
      <c r="A207" s="30">
        <v>194</v>
      </c>
      <c r="B207" s="31">
        <v>45860</v>
      </c>
      <c r="C207" s="33">
        <v>1777.86</v>
      </c>
      <c r="D207" s="35" t="s">
        <v>14</v>
      </c>
      <c r="E207" s="119" t="s">
        <v>86</v>
      </c>
      <c r="F207" s="124"/>
      <c r="G207" s="83"/>
    </row>
    <row r="208" spans="1:7" s="4" customFormat="1" x14ac:dyDescent="0.25">
      <c r="A208" s="30">
        <v>195</v>
      </c>
      <c r="B208" s="31">
        <v>45860</v>
      </c>
      <c r="C208" s="88">
        <f>130.9+130.9</f>
        <v>261.8</v>
      </c>
      <c r="D208" s="35" t="s">
        <v>109</v>
      </c>
      <c r="E208" s="119" t="s">
        <v>115</v>
      </c>
      <c r="F208" s="124"/>
      <c r="G208" s="83"/>
    </row>
    <row r="209" spans="1:7" s="4" customFormat="1" x14ac:dyDescent="0.25">
      <c r="A209" s="30">
        <v>196</v>
      </c>
      <c r="B209" s="31">
        <v>45860</v>
      </c>
      <c r="C209" s="88">
        <v>145</v>
      </c>
      <c r="D209" s="35" t="s">
        <v>296</v>
      </c>
      <c r="E209" s="119" t="s">
        <v>234</v>
      </c>
      <c r="F209" s="124"/>
      <c r="G209" s="83"/>
    </row>
    <row r="210" spans="1:7" s="4" customFormat="1" x14ac:dyDescent="0.25">
      <c r="A210" s="30">
        <v>197</v>
      </c>
      <c r="B210" s="31">
        <v>45861</v>
      </c>
      <c r="C210" s="88">
        <v>56.8</v>
      </c>
      <c r="D210" s="35" t="s">
        <v>14</v>
      </c>
      <c r="E210" s="119" t="s">
        <v>20</v>
      </c>
      <c r="F210" s="124"/>
      <c r="G210" s="83"/>
    </row>
    <row r="211" spans="1:7" s="4" customFormat="1" x14ac:dyDescent="0.25">
      <c r="A211" s="30">
        <v>198</v>
      </c>
      <c r="B211" s="31">
        <v>45861</v>
      </c>
      <c r="C211" s="88">
        <v>315.05</v>
      </c>
      <c r="D211" s="35" t="s">
        <v>260</v>
      </c>
      <c r="E211" s="119" t="s">
        <v>235</v>
      </c>
      <c r="F211" s="124"/>
      <c r="G211" s="83"/>
    </row>
    <row r="212" spans="1:7" s="4" customFormat="1" x14ac:dyDescent="0.25">
      <c r="A212" s="30">
        <v>199</v>
      </c>
      <c r="B212" s="31">
        <v>45861</v>
      </c>
      <c r="C212" s="88">
        <v>1785</v>
      </c>
      <c r="D212" s="35" t="s">
        <v>62</v>
      </c>
      <c r="E212" s="119" t="s">
        <v>236</v>
      </c>
      <c r="F212" s="124"/>
      <c r="G212" s="83"/>
    </row>
    <row r="213" spans="1:7" s="4" customFormat="1" x14ac:dyDescent="0.25">
      <c r="A213" s="30">
        <v>200</v>
      </c>
      <c r="B213" s="31">
        <v>45861</v>
      </c>
      <c r="C213" s="88">
        <v>392.7</v>
      </c>
      <c r="D213" s="35" t="s">
        <v>109</v>
      </c>
      <c r="E213" s="119" t="s">
        <v>115</v>
      </c>
      <c r="F213" s="124"/>
      <c r="G213" s="83"/>
    </row>
    <row r="214" spans="1:7" s="4" customFormat="1" x14ac:dyDescent="0.25">
      <c r="A214" s="30">
        <v>201</v>
      </c>
      <c r="B214" s="31">
        <v>45861</v>
      </c>
      <c r="C214" s="88">
        <v>1096571.26</v>
      </c>
      <c r="D214" s="35" t="s">
        <v>82</v>
      </c>
      <c r="E214" s="119" t="s">
        <v>145</v>
      </c>
      <c r="F214" s="124"/>
      <c r="G214" s="83"/>
    </row>
    <row r="215" spans="1:7" s="4" customFormat="1" x14ac:dyDescent="0.25">
      <c r="A215" s="30">
        <v>202</v>
      </c>
      <c r="B215" s="31">
        <v>45861</v>
      </c>
      <c r="C215" s="33">
        <v>69845.41</v>
      </c>
      <c r="D215" s="35" t="s">
        <v>297</v>
      </c>
      <c r="E215" s="119" t="s">
        <v>79</v>
      </c>
      <c r="F215" s="124"/>
      <c r="G215" s="83"/>
    </row>
    <row r="216" spans="1:7" s="4" customFormat="1" x14ac:dyDescent="0.25">
      <c r="A216" s="30">
        <v>203</v>
      </c>
      <c r="B216" s="31">
        <v>45861</v>
      </c>
      <c r="C216" s="33">
        <v>833.26</v>
      </c>
      <c r="D216" s="35" t="s">
        <v>155</v>
      </c>
      <c r="E216" s="119" t="s">
        <v>137</v>
      </c>
      <c r="F216" s="124"/>
      <c r="G216" s="83"/>
    </row>
    <row r="217" spans="1:7" s="4" customFormat="1" x14ac:dyDescent="0.25">
      <c r="A217" s="30">
        <v>204</v>
      </c>
      <c r="B217" s="31">
        <v>45861</v>
      </c>
      <c r="C217" s="33">
        <f>131097.54+107992.5</f>
        <v>239090.04</v>
      </c>
      <c r="D217" s="122" t="s">
        <v>65</v>
      </c>
      <c r="E217" s="119" t="s">
        <v>80</v>
      </c>
      <c r="F217" s="124"/>
      <c r="G217" s="83"/>
    </row>
    <row r="218" spans="1:7" s="4" customFormat="1" x14ac:dyDescent="0.25">
      <c r="A218" s="30">
        <v>205</v>
      </c>
      <c r="B218" s="31">
        <v>45861</v>
      </c>
      <c r="C218" s="88">
        <v>20</v>
      </c>
      <c r="D218" s="80" t="s">
        <v>118</v>
      </c>
      <c r="E218" s="114" t="s">
        <v>369</v>
      </c>
      <c r="F218" s="124" t="s">
        <v>76</v>
      </c>
      <c r="G218" s="83"/>
    </row>
    <row r="219" spans="1:7" s="4" customFormat="1" x14ac:dyDescent="0.25">
      <c r="A219" s="30">
        <v>206</v>
      </c>
      <c r="B219" s="31">
        <v>45861</v>
      </c>
      <c r="C219" s="88">
        <v>164.97</v>
      </c>
      <c r="D219" s="88" t="s">
        <v>85</v>
      </c>
      <c r="E219" s="114" t="s">
        <v>381</v>
      </c>
      <c r="F219" s="124" t="s">
        <v>76</v>
      </c>
      <c r="G219" s="83"/>
    </row>
    <row r="220" spans="1:7" s="4" customFormat="1" x14ac:dyDescent="0.25">
      <c r="A220" s="30">
        <v>207</v>
      </c>
      <c r="B220" s="31">
        <v>45862</v>
      </c>
      <c r="C220" s="88">
        <v>1194.76</v>
      </c>
      <c r="D220" s="80" t="s">
        <v>180</v>
      </c>
      <c r="E220" s="114" t="s">
        <v>382</v>
      </c>
      <c r="F220" s="124" t="s">
        <v>76</v>
      </c>
      <c r="G220" s="83"/>
    </row>
    <row r="221" spans="1:7" s="4" customFormat="1" x14ac:dyDescent="0.25">
      <c r="A221" s="30">
        <v>208</v>
      </c>
      <c r="B221" s="31">
        <v>45862</v>
      </c>
      <c r="C221" s="88">
        <v>265</v>
      </c>
      <c r="D221" s="80" t="s">
        <v>77</v>
      </c>
      <c r="E221" s="114" t="s">
        <v>131</v>
      </c>
      <c r="F221" s="124" t="s">
        <v>76</v>
      </c>
      <c r="G221" s="83"/>
    </row>
    <row r="222" spans="1:7" s="4" customFormat="1" x14ac:dyDescent="0.25">
      <c r="A222" s="30">
        <v>209</v>
      </c>
      <c r="B222" s="31">
        <v>45862</v>
      </c>
      <c r="C222" s="88">
        <f>116501</f>
        <v>116501</v>
      </c>
      <c r="D222" s="35" t="s">
        <v>65</v>
      </c>
      <c r="E222" s="119" t="s">
        <v>80</v>
      </c>
      <c r="F222" s="124"/>
      <c r="G222" s="83"/>
    </row>
    <row r="223" spans="1:7" s="4" customFormat="1" x14ac:dyDescent="0.25">
      <c r="A223" s="30">
        <v>210</v>
      </c>
      <c r="B223" s="31">
        <v>45862</v>
      </c>
      <c r="C223" s="88">
        <v>12241</v>
      </c>
      <c r="D223" s="35" t="s">
        <v>88</v>
      </c>
      <c r="E223" s="119" t="s">
        <v>237</v>
      </c>
      <c r="F223" s="124"/>
      <c r="G223" s="83"/>
    </row>
    <row r="224" spans="1:7" s="4" customFormat="1" x14ac:dyDescent="0.25">
      <c r="A224" s="30">
        <v>211</v>
      </c>
      <c r="B224" s="31">
        <v>45862</v>
      </c>
      <c r="C224" s="33">
        <v>3611</v>
      </c>
      <c r="D224" s="35" t="s">
        <v>91</v>
      </c>
      <c r="E224" s="119" t="s">
        <v>89</v>
      </c>
      <c r="F224" s="125"/>
    </row>
    <row r="225" spans="1:6" s="4" customFormat="1" x14ac:dyDescent="0.25">
      <c r="A225" s="30">
        <v>212</v>
      </c>
      <c r="B225" s="31">
        <v>45862</v>
      </c>
      <c r="C225" s="79">
        <v>45363.99</v>
      </c>
      <c r="D225" s="35" t="s">
        <v>298</v>
      </c>
      <c r="E225" s="119" t="s">
        <v>243</v>
      </c>
      <c r="F225" s="124"/>
    </row>
    <row r="226" spans="1:6" s="4" customFormat="1" x14ac:dyDescent="0.25">
      <c r="A226" s="30">
        <v>213</v>
      </c>
      <c r="B226" s="31">
        <v>45862</v>
      </c>
      <c r="C226" s="88">
        <v>372904</v>
      </c>
      <c r="D226" s="35" t="s">
        <v>88</v>
      </c>
      <c r="E226" s="119" t="s">
        <v>238</v>
      </c>
      <c r="F226" s="124"/>
    </row>
    <row r="227" spans="1:6" s="4" customFormat="1" x14ac:dyDescent="0.25">
      <c r="A227" s="30">
        <v>214</v>
      </c>
      <c r="B227" s="31">
        <v>45863</v>
      </c>
      <c r="C227" s="88">
        <v>6434.93</v>
      </c>
      <c r="D227" s="35" t="s">
        <v>27</v>
      </c>
      <c r="E227" s="119" t="s">
        <v>239</v>
      </c>
      <c r="F227" s="124"/>
    </row>
    <row r="228" spans="1:6" s="4" customFormat="1" x14ac:dyDescent="0.25">
      <c r="A228" s="30">
        <v>215</v>
      </c>
      <c r="B228" s="31">
        <v>45863</v>
      </c>
      <c r="C228" s="88">
        <v>4912.01</v>
      </c>
      <c r="D228" s="35" t="s">
        <v>61</v>
      </c>
      <c r="E228" s="119" t="s">
        <v>21</v>
      </c>
      <c r="F228" s="124"/>
    </row>
    <row r="229" spans="1:6" s="4" customFormat="1" x14ac:dyDescent="0.25">
      <c r="A229" s="30">
        <v>216</v>
      </c>
      <c r="B229" s="31">
        <v>45863</v>
      </c>
      <c r="C229" s="88">
        <v>1483</v>
      </c>
      <c r="D229" s="35" t="s">
        <v>260</v>
      </c>
      <c r="E229" s="119" t="s">
        <v>17</v>
      </c>
      <c r="F229" s="124"/>
    </row>
    <row r="230" spans="1:6" s="4" customFormat="1" x14ac:dyDescent="0.25">
      <c r="A230" s="30">
        <v>217</v>
      </c>
      <c r="B230" s="31">
        <v>45863</v>
      </c>
      <c r="C230" s="88">
        <v>13930.62</v>
      </c>
      <c r="D230" s="35" t="s">
        <v>299</v>
      </c>
      <c r="E230" s="119" t="s">
        <v>240</v>
      </c>
      <c r="F230" s="124"/>
    </row>
    <row r="231" spans="1:6" s="4" customFormat="1" x14ac:dyDescent="0.25">
      <c r="A231" s="30">
        <v>218</v>
      </c>
      <c r="B231" s="31">
        <v>45863</v>
      </c>
      <c r="C231" s="88">
        <f>4013.04+1187.09</f>
        <v>5200.13</v>
      </c>
      <c r="D231" s="35" t="s">
        <v>111</v>
      </c>
      <c r="E231" s="119" t="s">
        <v>21</v>
      </c>
      <c r="F231" s="124"/>
    </row>
    <row r="232" spans="1:6" s="4" customFormat="1" x14ac:dyDescent="0.25">
      <c r="A232" s="30">
        <v>219</v>
      </c>
      <c r="B232" s="31">
        <v>45863</v>
      </c>
      <c r="C232" s="88">
        <v>619.44000000000005</v>
      </c>
      <c r="D232" s="35" t="s">
        <v>300</v>
      </c>
      <c r="E232" s="119" t="s">
        <v>17</v>
      </c>
      <c r="F232" s="124"/>
    </row>
    <row r="233" spans="1:6" s="4" customFormat="1" x14ac:dyDescent="0.25">
      <c r="A233" s="30">
        <v>220</v>
      </c>
      <c r="B233" s="31">
        <v>45863</v>
      </c>
      <c r="C233" s="79">
        <v>357.36</v>
      </c>
      <c r="D233" s="35" t="s">
        <v>66</v>
      </c>
      <c r="E233" s="119" t="s">
        <v>241</v>
      </c>
      <c r="F233" s="124"/>
    </row>
    <row r="234" spans="1:6" s="4" customFormat="1" x14ac:dyDescent="0.25">
      <c r="A234" s="30">
        <v>221</v>
      </c>
      <c r="B234" s="31">
        <v>45863</v>
      </c>
      <c r="C234" s="33">
        <v>1785</v>
      </c>
      <c r="D234" s="35" t="s">
        <v>66</v>
      </c>
      <c r="E234" s="119" t="s">
        <v>242</v>
      </c>
      <c r="F234" s="125"/>
    </row>
    <row r="235" spans="1:6" s="4" customFormat="1" x14ac:dyDescent="0.25">
      <c r="A235" s="30">
        <v>222</v>
      </c>
      <c r="B235" s="31">
        <v>45863</v>
      </c>
      <c r="C235" s="33">
        <v>1756.44</v>
      </c>
      <c r="D235" s="35" t="s">
        <v>301</v>
      </c>
      <c r="E235" s="119" t="s">
        <v>243</v>
      </c>
      <c r="F235" s="125"/>
    </row>
    <row r="236" spans="1:6" s="4" customFormat="1" x14ac:dyDescent="0.25">
      <c r="A236" s="30">
        <v>223</v>
      </c>
      <c r="B236" s="31">
        <v>45863</v>
      </c>
      <c r="C236" s="88">
        <v>2530.62</v>
      </c>
      <c r="D236" s="35" t="s">
        <v>26</v>
      </c>
      <c r="E236" s="119" t="s">
        <v>71</v>
      </c>
      <c r="F236" s="124"/>
    </row>
    <row r="237" spans="1:6" s="4" customFormat="1" x14ac:dyDescent="0.25">
      <c r="A237" s="30">
        <v>224</v>
      </c>
      <c r="B237" s="31">
        <v>45863</v>
      </c>
      <c r="C237" s="88">
        <v>1792.14</v>
      </c>
      <c r="D237" s="35" t="s">
        <v>98</v>
      </c>
      <c r="E237" s="119" t="s">
        <v>244</v>
      </c>
      <c r="F237" s="124"/>
    </row>
    <row r="238" spans="1:6" s="4" customFormat="1" x14ac:dyDescent="0.25">
      <c r="A238" s="30">
        <v>225</v>
      </c>
      <c r="B238" s="31">
        <v>45863</v>
      </c>
      <c r="C238" s="88">
        <v>4987.9399999999996</v>
      </c>
      <c r="D238" s="35" t="s">
        <v>125</v>
      </c>
      <c r="E238" s="119" t="s">
        <v>23</v>
      </c>
      <c r="F238" s="124"/>
    </row>
    <row r="239" spans="1:6" s="4" customFormat="1" x14ac:dyDescent="0.25">
      <c r="A239" s="30">
        <v>226</v>
      </c>
      <c r="B239" s="31">
        <v>45863</v>
      </c>
      <c r="C239" s="33">
        <f>117155.5</f>
        <v>117155.5</v>
      </c>
      <c r="D239" s="35" t="s">
        <v>65</v>
      </c>
      <c r="E239" s="119" t="s">
        <v>80</v>
      </c>
      <c r="F239" s="125"/>
    </row>
    <row r="240" spans="1:6" s="4" customFormat="1" x14ac:dyDescent="0.25">
      <c r="A240" s="30">
        <v>227</v>
      </c>
      <c r="B240" s="31">
        <v>45863</v>
      </c>
      <c r="C240" s="78">
        <v>40</v>
      </c>
      <c r="D240" s="80" t="s">
        <v>173</v>
      </c>
      <c r="E240" s="114" t="s">
        <v>352</v>
      </c>
      <c r="F240" s="124" t="s">
        <v>76</v>
      </c>
    </row>
    <row r="241" spans="1:6" s="4" customFormat="1" x14ac:dyDescent="0.25">
      <c r="A241" s="30">
        <v>228</v>
      </c>
      <c r="B241" s="31">
        <v>45863</v>
      </c>
      <c r="C241" s="88">
        <v>98</v>
      </c>
      <c r="D241" s="80" t="s">
        <v>177</v>
      </c>
      <c r="E241" s="114" t="s">
        <v>179</v>
      </c>
      <c r="F241" s="124" t="s">
        <v>76</v>
      </c>
    </row>
    <row r="242" spans="1:6" s="4" customFormat="1" x14ac:dyDescent="0.25">
      <c r="A242" s="30">
        <v>229</v>
      </c>
      <c r="B242" s="31">
        <v>45863</v>
      </c>
      <c r="C242" s="88">
        <v>38</v>
      </c>
      <c r="D242" s="80" t="s">
        <v>383</v>
      </c>
      <c r="E242" s="114" t="s">
        <v>131</v>
      </c>
      <c r="F242" s="124" t="s">
        <v>76</v>
      </c>
    </row>
    <row r="243" spans="1:6" s="4" customFormat="1" x14ac:dyDescent="0.25">
      <c r="A243" s="30">
        <v>230</v>
      </c>
      <c r="B243" s="31">
        <v>45863</v>
      </c>
      <c r="C243" s="88">
        <v>34.99</v>
      </c>
      <c r="D243" s="80" t="s">
        <v>77</v>
      </c>
      <c r="E243" s="114" t="s">
        <v>176</v>
      </c>
      <c r="F243" s="124" t="s">
        <v>76</v>
      </c>
    </row>
    <row r="244" spans="1:6" s="4" customFormat="1" x14ac:dyDescent="0.25">
      <c r="A244" s="30">
        <v>231</v>
      </c>
      <c r="B244" s="31">
        <v>45863</v>
      </c>
      <c r="C244" s="88">
        <v>219.98</v>
      </c>
      <c r="D244" s="80" t="s">
        <v>129</v>
      </c>
      <c r="E244" s="114" t="s">
        <v>170</v>
      </c>
      <c r="F244" s="124" t="s">
        <v>76</v>
      </c>
    </row>
    <row r="245" spans="1:6" s="4" customFormat="1" x14ac:dyDescent="0.25">
      <c r="A245" s="30">
        <v>232</v>
      </c>
      <c r="B245" s="31">
        <v>45864</v>
      </c>
      <c r="C245" s="88">
        <v>97</v>
      </c>
      <c r="D245" s="80" t="s">
        <v>178</v>
      </c>
      <c r="E245" s="114" t="s">
        <v>179</v>
      </c>
      <c r="F245" s="124" t="s">
        <v>76</v>
      </c>
    </row>
    <row r="246" spans="1:6" s="4" customFormat="1" x14ac:dyDescent="0.25">
      <c r="A246" s="30">
        <v>233</v>
      </c>
      <c r="B246" s="31">
        <v>45864</v>
      </c>
      <c r="C246" s="88">
        <v>97</v>
      </c>
      <c r="D246" s="80" t="s">
        <v>178</v>
      </c>
      <c r="E246" s="114" t="s">
        <v>179</v>
      </c>
      <c r="F246" s="124" t="s">
        <v>76</v>
      </c>
    </row>
    <row r="247" spans="1:6" s="4" customFormat="1" x14ac:dyDescent="0.25">
      <c r="A247" s="30">
        <v>234</v>
      </c>
      <c r="B247" s="31">
        <v>45866</v>
      </c>
      <c r="C247" s="88">
        <f>20944+94248+113228.5+113228.5</f>
        <v>341649</v>
      </c>
      <c r="D247" s="35" t="s">
        <v>65</v>
      </c>
      <c r="E247" s="119" t="s">
        <v>80</v>
      </c>
      <c r="F247" s="124"/>
    </row>
    <row r="248" spans="1:6" s="4" customFormat="1" x14ac:dyDescent="0.25">
      <c r="A248" s="30">
        <v>235</v>
      </c>
      <c r="B248" s="31">
        <v>45866</v>
      </c>
      <c r="C248" s="88">
        <f>476973.16-276973.16</f>
        <v>200000</v>
      </c>
      <c r="D248" s="35" t="s">
        <v>97</v>
      </c>
      <c r="E248" s="119" t="s">
        <v>245</v>
      </c>
      <c r="F248" s="124"/>
    </row>
    <row r="249" spans="1:6" s="4" customFormat="1" x14ac:dyDescent="0.25">
      <c r="A249" s="30">
        <v>236</v>
      </c>
      <c r="B249" s="31">
        <v>45866</v>
      </c>
      <c r="C249" s="88">
        <f>65.45+65.45</f>
        <v>130.9</v>
      </c>
      <c r="D249" s="35" t="s">
        <v>109</v>
      </c>
      <c r="E249" s="119" t="s">
        <v>115</v>
      </c>
      <c r="F249" s="124"/>
    </row>
    <row r="250" spans="1:6" s="4" customFormat="1" x14ac:dyDescent="0.25">
      <c r="A250" s="30">
        <v>237</v>
      </c>
      <c r="B250" s="31">
        <v>45866</v>
      </c>
      <c r="C250" s="88">
        <f>355.57+355.57+355.57</f>
        <v>1066.71</v>
      </c>
      <c r="D250" s="35" t="s">
        <v>14</v>
      </c>
      <c r="E250" s="119" t="s">
        <v>86</v>
      </c>
      <c r="F250" s="124"/>
    </row>
    <row r="251" spans="1:6" s="4" customFormat="1" x14ac:dyDescent="0.25">
      <c r="A251" s="30">
        <v>238</v>
      </c>
      <c r="B251" s="31">
        <v>45866</v>
      </c>
      <c r="C251" s="88">
        <v>1934.94</v>
      </c>
      <c r="D251" s="35" t="s">
        <v>81</v>
      </c>
      <c r="E251" s="119" t="s">
        <v>147</v>
      </c>
      <c r="F251" s="124"/>
    </row>
    <row r="252" spans="1:6" s="4" customFormat="1" x14ac:dyDescent="0.25">
      <c r="A252" s="30">
        <v>239</v>
      </c>
      <c r="B252" s="31">
        <v>45866</v>
      </c>
      <c r="C252" s="88">
        <v>21137.49</v>
      </c>
      <c r="D252" s="35" t="s">
        <v>161</v>
      </c>
      <c r="E252" s="119" t="s">
        <v>128</v>
      </c>
      <c r="F252" s="124"/>
    </row>
    <row r="253" spans="1:6" s="4" customFormat="1" x14ac:dyDescent="0.25">
      <c r="A253" s="30">
        <v>240</v>
      </c>
      <c r="B253" s="31">
        <v>45866</v>
      </c>
      <c r="C253" s="88">
        <v>9900.7999999999993</v>
      </c>
      <c r="D253" s="35" t="s">
        <v>112</v>
      </c>
      <c r="E253" s="119" t="s">
        <v>246</v>
      </c>
      <c r="F253" s="124"/>
    </row>
    <row r="254" spans="1:6" s="4" customFormat="1" x14ac:dyDescent="0.25">
      <c r="A254" s="30">
        <v>241</v>
      </c>
      <c r="B254" s="31">
        <v>45866</v>
      </c>
      <c r="C254" s="88">
        <v>19.43</v>
      </c>
      <c r="D254" s="35" t="s">
        <v>302</v>
      </c>
      <c r="E254" s="119" t="s">
        <v>17</v>
      </c>
      <c r="F254" s="124"/>
    </row>
    <row r="255" spans="1:6" s="4" customFormat="1" x14ac:dyDescent="0.25">
      <c r="A255" s="30">
        <v>242</v>
      </c>
      <c r="B255" s="31">
        <v>45866</v>
      </c>
      <c r="C255" s="88">
        <v>5985</v>
      </c>
      <c r="D255" s="35" t="s">
        <v>26</v>
      </c>
      <c r="E255" s="119" t="s">
        <v>138</v>
      </c>
      <c r="F255" s="124"/>
    </row>
    <row r="256" spans="1:6" s="4" customFormat="1" x14ac:dyDescent="0.25">
      <c r="A256" s="30">
        <v>243</v>
      </c>
      <c r="B256" s="31">
        <v>45861</v>
      </c>
      <c r="C256" s="33">
        <f>46716.88+8373.2+20015.68</f>
        <v>75105.760000000009</v>
      </c>
      <c r="D256" s="35" t="s">
        <v>303</v>
      </c>
      <c r="E256" s="119" t="s">
        <v>247</v>
      </c>
      <c r="F256" s="125"/>
    </row>
    <row r="257" spans="1:6" s="4" customFormat="1" x14ac:dyDescent="0.25">
      <c r="A257" s="30">
        <v>244</v>
      </c>
      <c r="B257" s="31">
        <v>45866</v>
      </c>
      <c r="C257" s="33">
        <f>6361749.49-2099377.33-2099377.33</f>
        <v>2162994.83</v>
      </c>
      <c r="D257" s="35" t="s">
        <v>25</v>
      </c>
      <c r="E257" s="119" t="s">
        <v>321</v>
      </c>
      <c r="F257" s="125"/>
    </row>
    <row r="258" spans="1:6" s="4" customFormat="1" x14ac:dyDescent="0.25">
      <c r="A258" s="30">
        <v>245</v>
      </c>
      <c r="B258" s="31">
        <v>45866</v>
      </c>
      <c r="C258" s="88">
        <v>14577.5</v>
      </c>
      <c r="D258" s="35" t="s">
        <v>297</v>
      </c>
      <c r="E258" s="119" t="s">
        <v>17</v>
      </c>
      <c r="F258" s="124"/>
    </row>
    <row r="259" spans="1:6" s="4" customFormat="1" x14ac:dyDescent="0.25">
      <c r="A259" s="30">
        <v>246</v>
      </c>
      <c r="B259" s="31">
        <v>45866</v>
      </c>
      <c r="C259" s="88">
        <v>5.99</v>
      </c>
      <c r="D259" s="80" t="s">
        <v>384</v>
      </c>
      <c r="E259" s="114" t="s">
        <v>170</v>
      </c>
      <c r="F259" s="124" t="s">
        <v>76</v>
      </c>
    </row>
    <row r="260" spans="1:6" s="4" customFormat="1" x14ac:dyDescent="0.25">
      <c r="A260" s="30">
        <v>247</v>
      </c>
      <c r="B260" s="31">
        <v>45866</v>
      </c>
      <c r="C260" s="88">
        <v>100</v>
      </c>
      <c r="D260" s="80" t="s">
        <v>99</v>
      </c>
      <c r="E260" s="114" t="s">
        <v>385</v>
      </c>
      <c r="F260" s="124" t="s">
        <v>76</v>
      </c>
    </row>
    <row r="261" spans="1:6" s="4" customFormat="1" x14ac:dyDescent="0.25">
      <c r="A261" s="30">
        <v>248</v>
      </c>
      <c r="B261" s="31">
        <v>45866</v>
      </c>
      <c r="C261" s="88">
        <v>517.65</v>
      </c>
      <c r="D261" s="80" t="s">
        <v>359</v>
      </c>
      <c r="E261" s="114" t="s">
        <v>360</v>
      </c>
      <c r="F261" s="124" t="s">
        <v>76</v>
      </c>
    </row>
    <row r="262" spans="1:6" s="4" customFormat="1" x14ac:dyDescent="0.25">
      <c r="A262" s="30">
        <v>249</v>
      </c>
      <c r="B262" s="31">
        <v>45866</v>
      </c>
      <c r="C262" s="88">
        <v>488.17</v>
      </c>
      <c r="D262" s="80" t="s">
        <v>386</v>
      </c>
      <c r="E262" s="114" t="s">
        <v>387</v>
      </c>
      <c r="F262" s="124" t="s">
        <v>76</v>
      </c>
    </row>
    <row r="263" spans="1:6" s="4" customFormat="1" x14ac:dyDescent="0.25">
      <c r="A263" s="30">
        <v>250</v>
      </c>
      <c r="B263" s="31">
        <v>45867</v>
      </c>
      <c r="C263" s="88">
        <v>678.3</v>
      </c>
      <c r="D263" s="80" t="s">
        <v>388</v>
      </c>
      <c r="E263" s="114" t="s">
        <v>389</v>
      </c>
      <c r="F263" s="124" t="s">
        <v>76</v>
      </c>
    </row>
    <row r="264" spans="1:6" s="4" customFormat="1" x14ac:dyDescent="0.25">
      <c r="A264" s="30">
        <v>251</v>
      </c>
      <c r="B264" s="31">
        <v>45867</v>
      </c>
      <c r="C264" s="88">
        <v>1623.48</v>
      </c>
      <c r="D264" s="35" t="s">
        <v>156</v>
      </c>
      <c r="E264" s="119" t="s">
        <v>139</v>
      </c>
      <c r="F264" s="124"/>
    </row>
    <row r="265" spans="1:6" s="4" customFormat="1" x14ac:dyDescent="0.25">
      <c r="A265" s="30">
        <v>252</v>
      </c>
      <c r="B265" s="31">
        <v>45867</v>
      </c>
      <c r="C265" s="88">
        <v>4801.5</v>
      </c>
      <c r="D265" s="35" t="s">
        <v>92</v>
      </c>
      <c r="E265" s="119" t="s">
        <v>16</v>
      </c>
      <c r="F265" s="124"/>
    </row>
    <row r="266" spans="1:6" s="4" customFormat="1" x14ac:dyDescent="0.25">
      <c r="A266" s="30">
        <v>253</v>
      </c>
      <c r="B266" s="31">
        <v>45867</v>
      </c>
      <c r="C266" s="33">
        <v>3346.22</v>
      </c>
      <c r="D266" s="35" t="s">
        <v>304</v>
      </c>
      <c r="E266" s="119" t="s">
        <v>17</v>
      </c>
      <c r="F266" s="124"/>
    </row>
    <row r="267" spans="1:6" s="4" customFormat="1" x14ac:dyDescent="0.25">
      <c r="A267" s="30">
        <v>254</v>
      </c>
      <c r="B267" s="31">
        <v>45867</v>
      </c>
      <c r="C267" s="115">
        <v>1331.02</v>
      </c>
      <c r="D267" s="35" t="s">
        <v>27</v>
      </c>
      <c r="E267" s="119" t="s">
        <v>16</v>
      </c>
      <c r="F267" s="124"/>
    </row>
    <row r="268" spans="1:6" s="4" customFormat="1" x14ac:dyDescent="0.25">
      <c r="A268" s="30">
        <v>255</v>
      </c>
      <c r="B268" s="31">
        <v>45867</v>
      </c>
      <c r="C268" s="33">
        <v>8092</v>
      </c>
      <c r="D268" s="35" t="s">
        <v>93</v>
      </c>
      <c r="E268" s="119" t="s">
        <v>16</v>
      </c>
      <c r="F268" s="125"/>
    </row>
    <row r="269" spans="1:6" s="4" customFormat="1" x14ac:dyDescent="0.25">
      <c r="A269" s="30">
        <v>256</v>
      </c>
      <c r="B269" s="31">
        <v>45867</v>
      </c>
      <c r="C269" s="33">
        <f>7603.58+6949.81</f>
        <v>14553.39</v>
      </c>
      <c r="D269" s="35" t="s">
        <v>114</v>
      </c>
      <c r="E269" s="119" t="s">
        <v>248</v>
      </c>
      <c r="F269" s="125"/>
    </row>
    <row r="270" spans="1:6" s="4" customFormat="1" x14ac:dyDescent="0.25">
      <c r="A270" s="30">
        <v>257</v>
      </c>
      <c r="B270" s="31">
        <v>45867</v>
      </c>
      <c r="C270" s="78">
        <v>47303.69</v>
      </c>
      <c r="D270" s="35" t="s">
        <v>298</v>
      </c>
      <c r="E270" s="119" t="s">
        <v>243</v>
      </c>
      <c r="F270" s="125"/>
    </row>
    <row r="271" spans="1:6" s="4" customFormat="1" x14ac:dyDescent="0.25">
      <c r="A271" s="30">
        <v>258</v>
      </c>
      <c r="B271" s="31">
        <v>45867</v>
      </c>
      <c r="C271" s="33">
        <v>2102730</v>
      </c>
      <c r="D271" s="35" t="s">
        <v>305</v>
      </c>
      <c r="E271" s="119" t="s">
        <v>141</v>
      </c>
      <c r="F271" s="125"/>
    </row>
    <row r="272" spans="1:6" s="4" customFormat="1" x14ac:dyDescent="0.25">
      <c r="A272" s="30">
        <v>259</v>
      </c>
      <c r="B272" s="31">
        <v>45867</v>
      </c>
      <c r="C272" s="88">
        <v>321940.96000000002</v>
      </c>
      <c r="D272" s="35" t="s">
        <v>110</v>
      </c>
      <c r="E272" s="119" t="s">
        <v>249</v>
      </c>
      <c r="F272" s="124"/>
    </row>
    <row r="273" spans="1:6" s="4" customFormat="1" x14ac:dyDescent="0.25">
      <c r="A273" s="30">
        <v>260</v>
      </c>
      <c r="B273" s="31">
        <v>45867</v>
      </c>
      <c r="C273" s="88">
        <v>10086.59</v>
      </c>
      <c r="D273" s="35" t="s">
        <v>306</v>
      </c>
      <c r="E273" s="119" t="s">
        <v>250</v>
      </c>
      <c r="F273" s="124"/>
    </row>
    <row r="274" spans="1:6" s="4" customFormat="1" x14ac:dyDescent="0.25">
      <c r="A274" s="30">
        <v>261</v>
      </c>
      <c r="B274" s="31">
        <v>45867</v>
      </c>
      <c r="C274" s="88">
        <f>2897.63+2235.42</f>
        <v>5133.05</v>
      </c>
      <c r="D274" s="35" t="s">
        <v>307</v>
      </c>
      <c r="E274" s="119" t="s">
        <v>251</v>
      </c>
      <c r="F274" s="124"/>
    </row>
    <row r="275" spans="1:6" s="4" customFormat="1" x14ac:dyDescent="0.25">
      <c r="A275" s="30">
        <v>262</v>
      </c>
      <c r="B275" s="31">
        <v>45867</v>
      </c>
      <c r="C275" s="88">
        <f>117810</f>
        <v>117810</v>
      </c>
      <c r="D275" s="35" t="s">
        <v>65</v>
      </c>
      <c r="E275" s="119" t="s">
        <v>80</v>
      </c>
      <c r="F275" s="124"/>
    </row>
    <row r="276" spans="1:6" s="4" customFormat="1" x14ac:dyDescent="0.25">
      <c r="A276" s="30">
        <v>263</v>
      </c>
      <c r="B276" s="31">
        <v>45868</v>
      </c>
      <c r="C276" s="33">
        <f>20973.75+63117.6+42078.4</f>
        <v>126169.75</v>
      </c>
      <c r="D276" s="35" t="s">
        <v>65</v>
      </c>
      <c r="E276" s="119" t="s">
        <v>80</v>
      </c>
      <c r="F276" s="125"/>
    </row>
    <row r="277" spans="1:6" s="4" customFormat="1" x14ac:dyDescent="0.25">
      <c r="A277" s="30">
        <v>264</v>
      </c>
      <c r="B277" s="31">
        <v>45868</v>
      </c>
      <c r="C277" s="33">
        <v>1810</v>
      </c>
      <c r="D277" s="35" t="s">
        <v>308</v>
      </c>
      <c r="E277" s="119" t="s">
        <v>252</v>
      </c>
      <c r="F277" s="125"/>
    </row>
    <row r="278" spans="1:6" s="4" customFormat="1" x14ac:dyDescent="0.25">
      <c r="A278" s="30">
        <v>265</v>
      </c>
      <c r="B278" s="31">
        <v>45868</v>
      </c>
      <c r="C278" s="33">
        <f>3287.16+13150.11</f>
        <v>16437.27</v>
      </c>
      <c r="D278" s="35" t="s">
        <v>70</v>
      </c>
      <c r="E278" s="119" t="s">
        <v>23</v>
      </c>
      <c r="F278" s="125"/>
    </row>
    <row r="279" spans="1:6" s="4" customFormat="1" x14ac:dyDescent="0.25">
      <c r="A279" s="30">
        <v>266</v>
      </c>
      <c r="B279" s="31">
        <v>45868</v>
      </c>
      <c r="C279" s="33">
        <v>373.66</v>
      </c>
      <c r="D279" s="35" t="s">
        <v>163</v>
      </c>
      <c r="E279" s="119" t="s">
        <v>17</v>
      </c>
      <c r="F279" s="125"/>
    </row>
    <row r="280" spans="1:6" s="4" customFormat="1" x14ac:dyDescent="0.25">
      <c r="A280" s="30">
        <v>267</v>
      </c>
      <c r="B280" s="31">
        <v>45868</v>
      </c>
      <c r="C280" s="33">
        <v>609</v>
      </c>
      <c r="D280" s="35" t="s">
        <v>309</v>
      </c>
      <c r="E280" s="119" t="s">
        <v>253</v>
      </c>
      <c r="F280" s="125"/>
    </row>
    <row r="281" spans="1:6" s="4" customFormat="1" x14ac:dyDescent="0.25">
      <c r="A281" s="30">
        <v>268</v>
      </c>
      <c r="B281" s="31">
        <v>45868</v>
      </c>
      <c r="C281" s="78">
        <v>62225.1</v>
      </c>
      <c r="D281" s="35" t="s">
        <v>150</v>
      </c>
      <c r="E281" s="119" t="s">
        <v>254</v>
      </c>
      <c r="F281" s="124"/>
    </row>
    <row r="282" spans="1:6" s="4" customFormat="1" x14ac:dyDescent="0.25">
      <c r="A282" s="30">
        <v>269</v>
      </c>
      <c r="B282" s="31">
        <v>45868</v>
      </c>
      <c r="C282" s="88">
        <v>35.700000000000003</v>
      </c>
      <c r="D282" s="35" t="s">
        <v>109</v>
      </c>
      <c r="E282" s="119" t="s">
        <v>20</v>
      </c>
      <c r="F282" s="124"/>
    </row>
    <row r="283" spans="1:6" s="4" customFormat="1" x14ac:dyDescent="0.25">
      <c r="A283" s="30">
        <v>270</v>
      </c>
      <c r="B283" s="31">
        <v>45868</v>
      </c>
      <c r="C283" s="88">
        <v>120</v>
      </c>
      <c r="D283" s="35" t="s">
        <v>113</v>
      </c>
      <c r="E283" s="119" t="s">
        <v>96</v>
      </c>
      <c r="F283" s="124"/>
    </row>
    <row r="284" spans="1:6" s="4" customFormat="1" x14ac:dyDescent="0.25">
      <c r="A284" s="30">
        <v>271</v>
      </c>
      <c r="B284" s="31">
        <v>45868</v>
      </c>
      <c r="C284" s="33">
        <v>1761.05</v>
      </c>
      <c r="D284" s="35" t="s">
        <v>97</v>
      </c>
      <c r="E284" s="119" t="s">
        <v>255</v>
      </c>
      <c r="F284" s="125"/>
    </row>
    <row r="285" spans="1:6" s="4" customFormat="1" x14ac:dyDescent="0.25">
      <c r="A285" s="30">
        <v>272</v>
      </c>
      <c r="B285" s="31">
        <v>45868</v>
      </c>
      <c r="C285" s="33">
        <v>43848.82</v>
      </c>
      <c r="D285" s="35" t="s">
        <v>310</v>
      </c>
      <c r="E285" s="119" t="s">
        <v>21</v>
      </c>
      <c r="F285" s="125"/>
    </row>
    <row r="286" spans="1:6" s="4" customFormat="1" x14ac:dyDescent="0.25">
      <c r="A286" s="30">
        <v>273</v>
      </c>
      <c r="B286" s="31">
        <v>45868</v>
      </c>
      <c r="C286" s="33">
        <v>2690</v>
      </c>
      <c r="D286" s="35" t="s">
        <v>160</v>
      </c>
      <c r="E286" s="119" t="s">
        <v>16</v>
      </c>
      <c r="F286" s="125"/>
    </row>
    <row r="287" spans="1:6" s="4" customFormat="1" x14ac:dyDescent="0.25">
      <c r="A287" s="30">
        <v>274</v>
      </c>
      <c r="B287" s="31">
        <v>45868</v>
      </c>
      <c r="C287" s="33">
        <v>209.44</v>
      </c>
      <c r="D287" s="35" t="s">
        <v>158</v>
      </c>
      <c r="E287" s="119" t="s">
        <v>16</v>
      </c>
      <c r="F287" s="125"/>
    </row>
    <row r="288" spans="1:6" s="4" customFormat="1" x14ac:dyDescent="0.25">
      <c r="A288" s="30">
        <v>275</v>
      </c>
      <c r="B288" s="31">
        <v>45868</v>
      </c>
      <c r="C288" s="33">
        <f>3012.12+2634.98</f>
        <v>5647.1</v>
      </c>
      <c r="D288" s="35" t="s">
        <v>14</v>
      </c>
      <c r="E288" s="119" t="s">
        <v>256</v>
      </c>
      <c r="F288" s="125"/>
    </row>
    <row r="289" spans="1:8" s="4" customFormat="1" x14ac:dyDescent="0.25">
      <c r="A289" s="30">
        <v>276</v>
      </c>
      <c r="B289" s="31">
        <v>45868</v>
      </c>
      <c r="C289" s="33">
        <v>123.28</v>
      </c>
      <c r="D289" s="35" t="s">
        <v>102</v>
      </c>
      <c r="E289" s="119" t="s">
        <v>140</v>
      </c>
      <c r="F289" s="125"/>
    </row>
    <row r="290" spans="1:8" s="4" customFormat="1" x14ac:dyDescent="0.25">
      <c r="A290" s="30">
        <v>277</v>
      </c>
      <c r="B290" s="31">
        <v>45868</v>
      </c>
      <c r="C290" s="88">
        <f>559805.75+192639.58-85643.94+14255.46</f>
        <v>681056.84999999986</v>
      </c>
      <c r="D290" s="35" t="s">
        <v>110</v>
      </c>
      <c r="E290" s="119" t="s">
        <v>257</v>
      </c>
      <c r="F290" s="124"/>
    </row>
    <row r="291" spans="1:8" s="4" customFormat="1" x14ac:dyDescent="0.25">
      <c r="A291" s="30">
        <v>278</v>
      </c>
      <c r="B291" s="31">
        <v>45868</v>
      </c>
      <c r="C291" s="88">
        <v>680</v>
      </c>
      <c r="D291" s="80" t="s">
        <v>390</v>
      </c>
      <c r="E291" s="114" t="s">
        <v>16</v>
      </c>
      <c r="F291" s="124" t="s">
        <v>76</v>
      </c>
    </row>
    <row r="292" spans="1:8" s="4" customFormat="1" x14ac:dyDescent="0.25">
      <c r="A292" s="30">
        <v>279</v>
      </c>
      <c r="B292" s="31">
        <v>45868</v>
      </c>
      <c r="C292" s="88">
        <v>700</v>
      </c>
      <c r="D292" s="80" t="s">
        <v>391</v>
      </c>
      <c r="E292" s="114" t="s">
        <v>392</v>
      </c>
      <c r="F292" s="124" t="s">
        <v>76</v>
      </c>
    </row>
    <row r="293" spans="1:8" s="4" customFormat="1" x14ac:dyDescent="0.25">
      <c r="A293" s="30">
        <v>280</v>
      </c>
      <c r="B293" s="31">
        <v>45868</v>
      </c>
      <c r="C293" s="88">
        <v>799.9</v>
      </c>
      <c r="D293" s="80" t="s">
        <v>129</v>
      </c>
      <c r="E293" s="114" t="s">
        <v>393</v>
      </c>
      <c r="F293" s="124" t="s">
        <v>76</v>
      </c>
    </row>
    <row r="294" spans="1:8" s="4" customFormat="1" x14ac:dyDescent="0.25">
      <c r="A294" s="30">
        <v>281</v>
      </c>
      <c r="B294" s="31">
        <v>45869</v>
      </c>
      <c r="C294" s="88">
        <v>974.98</v>
      </c>
      <c r="D294" s="80" t="s">
        <v>394</v>
      </c>
      <c r="E294" s="114" t="s">
        <v>395</v>
      </c>
      <c r="F294" s="124" t="s">
        <v>76</v>
      </c>
    </row>
    <row r="295" spans="1:8" s="4" customFormat="1" x14ac:dyDescent="0.25">
      <c r="A295" s="30">
        <v>282</v>
      </c>
      <c r="B295" s="31">
        <v>45869</v>
      </c>
      <c r="C295" s="88">
        <v>4824.03</v>
      </c>
      <c r="D295" s="35" t="s">
        <v>311</v>
      </c>
      <c r="E295" s="119" t="s">
        <v>16</v>
      </c>
      <c r="F295" s="124"/>
    </row>
    <row r="296" spans="1:8" s="4" customFormat="1" x14ac:dyDescent="0.25">
      <c r="A296" s="30">
        <v>283</v>
      </c>
      <c r="B296" s="31">
        <v>45869</v>
      </c>
      <c r="C296" s="88">
        <v>3061.29</v>
      </c>
      <c r="D296" s="35" t="s">
        <v>64</v>
      </c>
      <c r="E296" s="119" t="s">
        <v>16</v>
      </c>
      <c r="F296" s="124"/>
    </row>
    <row r="297" spans="1:8" s="4" customFormat="1" x14ac:dyDescent="0.25">
      <c r="A297" s="30">
        <v>284</v>
      </c>
      <c r="B297" s="31">
        <v>45869</v>
      </c>
      <c r="C297" s="88">
        <f>(135515.8-33878.95-33878.95-33878.95)+(237050.23-59262.55-59262.56-59262.56)</f>
        <v>93141.51</v>
      </c>
      <c r="D297" s="34" t="s">
        <v>152</v>
      </c>
      <c r="E297" s="113" t="s">
        <v>258</v>
      </c>
      <c r="F297" s="124"/>
    </row>
    <row r="298" spans="1:8" s="4" customFormat="1" x14ac:dyDescent="0.25">
      <c r="A298" s="30">
        <v>285</v>
      </c>
      <c r="B298" s="31">
        <v>45869</v>
      </c>
      <c r="C298" s="88">
        <v>52271.31</v>
      </c>
      <c r="D298" s="35" t="s">
        <v>303</v>
      </c>
      <c r="E298" s="119" t="s">
        <v>259</v>
      </c>
      <c r="F298" s="124"/>
    </row>
    <row r="299" spans="1:8" s="4" customFormat="1" x14ac:dyDescent="0.25">
      <c r="A299" s="30">
        <v>286</v>
      </c>
      <c r="B299" s="31">
        <v>45869</v>
      </c>
      <c r="C299" s="88">
        <v>786.54</v>
      </c>
      <c r="D299" s="35" t="s">
        <v>312</v>
      </c>
      <c r="E299" s="119" t="s">
        <v>16</v>
      </c>
      <c r="F299" s="124"/>
    </row>
    <row r="300" spans="1:8" s="4" customFormat="1" x14ac:dyDescent="0.25">
      <c r="A300" s="30">
        <v>287</v>
      </c>
      <c r="B300" s="31">
        <v>45869</v>
      </c>
      <c r="C300" s="88">
        <v>253.67</v>
      </c>
      <c r="D300" s="35" t="s">
        <v>156</v>
      </c>
      <c r="E300" s="119" t="s">
        <v>139</v>
      </c>
      <c r="F300" s="124"/>
    </row>
    <row r="301" spans="1:8" s="4" customFormat="1" x14ac:dyDescent="0.25">
      <c r="A301" s="30">
        <v>288</v>
      </c>
      <c r="B301" s="31">
        <v>45869</v>
      </c>
      <c r="C301" s="33">
        <v>355.57</v>
      </c>
      <c r="D301" s="35" t="s">
        <v>14</v>
      </c>
      <c r="E301" s="119" t="s">
        <v>86</v>
      </c>
      <c r="F301" s="125"/>
    </row>
    <row r="302" spans="1:8" customFormat="1" ht="15" customHeight="1" thickBot="1" x14ac:dyDescent="0.3">
      <c r="A302" s="86"/>
      <c r="B302" s="81" t="s">
        <v>10</v>
      </c>
      <c r="C302" s="39">
        <f>SUM(C14:C301)</f>
        <v>23046128.12580001</v>
      </c>
      <c r="D302" s="11"/>
      <c r="E302" s="11"/>
      <c r="F302" s="11"/>
      <c r="G302" s="11"/>
      <c r="H302" s="11"/>
    </row>
    <row r="303" spans="1:8" customFormat="1" ht="15" customHeight="1" x14ac:dyDescent="0.25">
      <c r="A303" s="30"/>
      <c r="B303" s="84"/>
      <c r="C303" s="36"/>
      <c r="D303" s="37"/>
      <c r="E303" s="37"/>
      <c r="F303" s="11"/>
      <c r="G303" s="11"/>
      <c r="H303" s="11"/>
    </row>
    <row r="304" spans="1:8" customFormat="1" ht="15" customHeight="1" x14ac:dyDescent="0.25">
      <c r="A304" s="30">
        <v>1</v>
      </c>
      <c r="B304" s="31">
        <v>45842</v>
      </c>
      <c r="C304" s="77">
        <v>35</v>
      </c>
      <c r="D304" s="35" t="s">
        <v>70</v>
      </c>
      <c r="E304" s="35" t="s">
        <v>326</v>
      </c>
      <c r="F304" s="11"/>
      <c r="G304" s="11"/>
      <c r="H304" s="11"/>
    </row>
    <row r="305" spans="1:8" customFormat="1" ht="15" customHeight="1" x14ac:dyDescent="0.25">
      <c r="A305" s="30">
        <v>2</v>
      </c>
      <c r="B305" s="31">
        <v>45842</v>
      </c>
      <c r="C305" s="33">
        <f>20*6</f>
        <v>120</v>
      </c>
      <c r="D305" s="35" t="s">
        <v>182</v>
      </c>
      <c r="E305" s="35" t="s">
        <v>183</v>
      </c>
      <c r="F305" s="11"/>
      <c r="G305" s="11"/>
      <c r="H305" s="11"/>
    </row>
    <row r="306" spans="1:8" customFormat="1" ht="15" customHeight="1" x14ac:dyDescent="0.25">
      <c r="A306" s="30">
        <v>3</v>
      </c>
      <c r="B306" s="31">
        <v>45845</v>
      </c>
      <c r="C306" s="33">
        <v>100</v>
      </c>
      <c r="D306" s="35" t="s">
        <v>323</v>
      </c>
      <c r="E306" s="35" t="s">
        <v>329</v>
      </c>
      <c r="F306" s="11"/>
      <c r="G306" s="11"/>
      <c r="H306" s="11"/>
    </row>
    <row r="307" spans="1:8" customFormat="1" ht="15" customHeight="1" x14ac:dyDescent="0.25">
      <c r="A307" s="30">
        <v>4</v>
      </c>
      <c r="B307" s="31">
        <v>45845</v>
      </c>
      <c r="C307" s="77">
        <v>100</v>
      </c>
      <c r="D307" s="35" t="s">
        <v>323</v>
      </c>
      <c r="E307" s="35" t="s">
        <v>330</v>
      </c>
      <c r="F307" s="11"/>
      <c r="G307" s="11"/>
      <c r="H307" s="11"/>
    </row>
    <row r="308" spans="1:8" customFormat="1" ht="15" customHeight="1" x14ac:dyDescent="0.25">
      <c r="A308" s="30">
        <v>5</v>
      </c>
      <c r="B308" s="31">
        <v>45848</v>
      </c>
      <c r="C308" s="77">
        <v>8</v>
      </c>
      <c r="D308" s="35" t="s">
        <v>118</v>
      </c>
      <c r="E308" s="35" t="s">
        <v>322</v>
      </c>
      <c r="F308" s="11"/>
      <c r="G308" s="11"/>
      <c r="H308" s="11"/>
    </row>
    <row r="309" spans="1:8" customFormat="1" ht="15" customHeight="1" x14ac:dyDescent="0.25">
      <c r="A309" s="30">
        <v>6</v>
      </c>
      <c r="B309" s="31">
        <v>45849</v>
      </c>
      <c r="C309" s="77">
        <v>15470</v>
      </c>
      <c r="D309" s="35" t="s">
        <v>167</v>
      </c>
      <c r="E309" s="35" t="s">
        <v>331</v>
      </c>
      <c r="F309" s="11"/>
      <c r="G309" s="11"/>
      <c r="H309" s="11"/>
    </row>
    <row r="310" spans="1:8" customFormat="1" ht="15" customHeight="1" x14ac:dyDescent="0.25">
      <c r="A310" s="30">
        <v>7</v>
      </c>
      <c r="B310" s="31">
        <v>45854</v>
      </c>
      <c r="C310" s="77">
        <v>156651.18</v>
      </c>
      <c r="D310" s="35" t="s">
        <v>97</v>
      </c>
      <c r="E310" s="35" t="s">
        <v>332</v>
      </c>
      <c r="F310" s="11"/>
      <c r="G310" s="11"/>
      <c r="H310" s="11"/>
    </row>
    <row r="311" spans="1:8" customFormat="1" ht="15" customHeight="1" x14ac:dyDescent="0.25">
      <c r="A311" s="30">
        <v>8</v>
      </c>
      <c r="B311" s="31">
        <v>45861</v>
      </c>
      <c r="C311" s="77">
        <v>305308.17</v>
      </c>
      <c r="D311" s="35" t="s">
        <v>324</v>
      </c>
      <c r="E311" s="35" t="s">
        <v>327</v>
      </c>
      <c r="F311" s="11"/>
      <c r="G311" s="11"/>
      <c r="H311" s="11"/>
    </row>
    <row r="312" spans="1:8" customFormat="1" ht="15" customHeight="1" x14ac:dyDescent="0.25">
      <c r="A312" s="30">
        <v>9</v>
      </c>
      <c r="B312" s="31">
        <v>45861</v>
      </c>
      <c r="C312" s="77">
        <v>20089.169999999998</v>
      </c>
      <c r="D312" s="35" t="s">
        <v>97</v>
      </c>
      <c r="E312" s="35" t="s">
        <v>333</v>
      </c>
      <c r="F312" s="11"/>
      <c r="G312" s="11"/>
      <c r="H312" s="11"/>
    </row>
    <row r="313" spans="1:8" customFormat="1" ht="15" customHeight="1" x14ac:dyDescent="0.25">
      <c r="A313" s="30">
        <v>10</v>
      </c>
      <c r="B313" s="31">
        <v>45868</v>
      </c>
      <c r="C313" s="77">
        <v>2975</v>
      </c>
      <c r="D313" s="35" t="s">
        <v>324</v>
      </c>
      <c r="E313" s="35" t="s">
        <v>334</v>
      </c>
      <c r="F313" s="11"/>
      <c r="G313" s="11"/>
      <c r="H313" s="11"/>
    </row>
    <row r="314" spans="1:8" customFormat="1" ht="15" customHeight="1" x14ac:dyDescent="0.25">
      <c r="A314" s="30">
        <v>11</v>
      </c>
      <c r="B314" s="31">
        <v>45868</v>
      </c>
      <c r="C314" s="123">
        <v>5176.3500000000004</v>
      </c>
      <c r="D314" s="35" t="s">
        <v>325</v>
      </c>
      <c r="E314" s="35" t="s">
        <v>328</v>
      </c>
      <c r="F314" s="11"/>
      <c r="G314" s="11"/>
      <c r="H314" s="11"/>
    </row>
    <row r="315" spans="1:8" customFormat="1" ht="15" customHeight="1" thickBot="1" x14ac:dyDescent="0.3">
      <c r="A315" s="89"/>
      <c r="B315" s="90" t="s">
        <v>10</v>
      </c>
      <c r="C315" s="91">
        <f>SUM(C304:C314)</f>
        <v>506032.86999999994</v>
      </c>
      <c r="D315" s="92"/>
      <c r="E315" s="98"/>
      <c r="F315" s="11"/>
      <c r="G315" s="11"/>
      <c r="H315" s="11"/>
    </row>
    <row r="316" spans="1:8" customFormat="1" ht="15" customHeight="1" thickBot="1" x14ac:dyDescent="0.3">
      <c r="A316" s="128" t="s">
        <v>29</v>
      </c>
      <c r="B316" s="129"/>
      <c r="C316" s="38">
        <f>C11+C302+C315</f>
        <v>28305143.405800011</v>
      </c>
      <c r="D316" s="3"/>
      <c r="E316" s="3"/>
      <c r="F316" s="11"/>
      <c r="G316" s="11"/>
      <c r="H316" s="11"/>
    </row>
    <row r="317" spans="1:8" customFormat="1" ht="15" customHeight="1" x14ac:dyDescent="0.25">
      <c r="A317" s="11"/>
      <c r="B317" s="2"/>
      <c r="C317" s="3"/>
      <c r="D317" s="11"/>
      <c r="E317" s="11"/>
      <c r="F317" s="11"/>
      <c r="G317" s="11"/>
      <c r="H317" s="11"/>
    </row>
    <row r="318" spans="1:8" customFormat="1" ht="15" customHeight="1" x14ac:dyDescent="0.25">
      <c r="A318" s="11"/>
      <c r="B318" s="2"/>
      <c r="C318" s="3"/>
      <c r="D318" s="39">
        <f>C11</f>
        <v>4752982.41</v>
      </c>
      <c r="E318" s="40" t="s">
        <v>30</v>
      </c>
      <c r="F318" s="11"/>
      <c r="G318" s="11"/>
      <c r="H318" s="11"/>
    </row>
    <row r="319" spans="1:8" customFormat="1" ht="15" customHeight="1" x14ac:dyDescent="0.25">
      <c r="A319" s="11"/>
      <c r="B319" s="2"/>
      <c r="C319" s="3"/>
      <c r="D319" s="39">
        <f>C315</f>
        <v>506032.86999999994</v>
      </c>
      <c r="E319" s="40" t="s">
        <v>31</v>
      </c>
      <c r="F319" s="11"/>
      <c r="G319" s="11"/>
      <c r="H319" s="11"/>
    </row>
    <row r="320" spans="1:8" customFormat="1" ht="15" customHeight="1" x14ac:dyDescent="0.25">
      <c r="A320" s="11"/>
      <c r="B320" s="2"/>
      <c r="C320" s="3"/>
      <c r="D320" s="39">
        <f>C302</f>
        <v>23046128.12580001</v>
      </c>
      <c r="E320" s="40" t="s">
        <v>32</v>
      </c>
      <c r="F320" s="11"/>
      <c r="G320" s="11"/>
      <c r="H320" s="11"/>
    </row>
    <row r="321" spans="1:8" customFormat="1" ht="15" customHeight="1" x14ac:dyDescent="0.25">
      <c r="A321" s="11"/>
      <c r="B321" s="2"/>
      <c r="C321" s="3"/>
      <c r="D321" s="3">
        <f>C17+C138+C80+C159+C166+C202+C257+C290+C271+C198+C15+C19+C30+C49+C59+C69+C100+C106+C124+C130+C152+C156+C162+C177+C178+C217+C222+C239+C247+C275+C276</f>
        <v>16671521.065799994</v>
      </c>
      <c r="E321" s="41" t="s">
        <v>398</v>
      </c>
      <c r="F321" s="11"/>
      <c r="G321" s="11"/>
      <c r="H321" s="11"/>
    </row>
    <row r="322" spans="1:8" customFormat="1" ht="15" customHeight="1" x14ac:dyDescent="0.25">
      <c r="A322" s="11"/>
      <c r="B322" s="2"/>
      <c r="C322" s="3"/>
      <c r="D322" s="3">
        <f>C214</f>
        <v>1096571.26</v>
      </c>
      <c r="E322" s="41" t="s">
        <v>33</v>
      </c>
      <c r="F322" s="11"/>
      <c r="G322" s="11"/>
      <c r="H322" s="11"/>
    </row>
    <row r="323" spans="1:8" customFormat="1" ht="15" customHeight="1" x14ac:dyDescent="0.25">
      <c r="A323" s="11"/>
      <c r="B323" s="2"/>
      <c r="C323" s="3"/>
      <c r="D323" s="3">
        <f>C139</f>
        <v>395853.06000000006</v>
      </c>
      <c r="E323" s="41" t="s">
        <v>34</v>
      </c>
      <c r="F323" s="11"/>
      <c r="G323" s="11"/>
      <c r="H323" s="11"/>
    </row>
    <row r="324" spans="1:8" customFormat="1" ht="15" customHeight="1" x14ac:dyDescent="0.25">
      <c r="A324" s="11"/>
      <c r="B324" s="2"/>
      <c r="C324" s="3"/>
      <c r="D324" s="82">
        <f>C67+C68+C122+C46+C151</f>
        <v>273807.71999999997</v>
      </c>
      <c r="E324" s="41" t="s">
        <v>399</v>
      </c>
      <c r="F324" s="11"/>
      <c r="G324" s="11"/>
      <c r="H324" s="11"/>
    </row>
    <row r="325" spans="1:8" customFormat="1" ht="15" customHeight="1" x14ac:dyDescent="0.25">
      <c r="A325" s="11"/>
      <c r="B325" s="2"/>
      <c r="C325" s="3"/>
      <c r="D325" s="3">
        <v>0</v>
      </c>
      <c r="E325" s="41" t="s">
        <v>103</v>
      </c>
      <c r="F325" s="11"/>
      <c r="G325" s="11"/>
      <c r="H325" s="11"/>
    </row>
    <row r="326" spans="1:8" customFormat="1" ht="15" customHeight="1" x14ac:dyDescent="0.25">
      <c r="A326" s="11"/>
      <c r="B326" s="2"/>
      <c r="C326" s="3"/>
      <c r="D326" s="3">
        <f>C226</f>
        <v>372904</v>
      </c>
      <c r="E326" s="41" t="s">
        <v>397</v>
      </c>
      <c r="F326" s="11"/>
      <c r="G326" s="11"/>
      <c r="H326" s="11"/>
    </row>
    <row r="327" spans="1:8" customFormat="1" ht="15" customHeight="1" x14ac:dyDescent="0.25">
      <c r="A327" s="11"/>
      <c r="B327" s="2"/>
      <c r="C327" s="3"/>
      <c r="D327" s="3">
        <v>0</v>
      </c>
      <c r="E327" s="41" t="s">
        <v>35</v>
      </c>
      <c r="F327" s="11"/>
      <c r="G327" s="11"/>
      <c r="H327" s="11"/>
    </row>
    <row r="328" spans="1:8" customFormat="1" ht="15" customHeight="1" x14ac:dyDescent="0.25">
      <c r="A328" s="11"/>
      <c r="B328" s="2"/>
      <c r="C328" s="3"/>
      <c r="D328" s="3">
        <v>0</v>
      </c>
      <c r="E328" s="41" t="s">
        <v>135</v>
      </c>
      <c r="F328" s="11"/>
      <c r="G328" s="11"/>
      <c r="H328" s="11"/>
    </row>
    <row r="329" spans="1:8" customFormat="1" ht="15" customHeight="1" x14ac:dyDescent="0.25">
      <c r="A329" s="11"/>
      <c r="B329" s="2"/>
      <c r="C329" s="3"/>
      <c r="D329" s="3">
        <f>C148</f>
        <v>989726.37000000011</v>
      </c>
      <c r="E329" s="41" t="s">
        <v>72</v>
      </c>
      <c r="F329" s="11"/>
      <c r="G329" s="11"/>
      <c r="H329" s="11"/>
    </row>
    <row r="330" spans="1:8" customFormat="1" ht="15" customHeight="1" x14ac:dyDescent="0.25">
      <c r="A330" s="11"/>
      <c r="B330" s="2"/>
      <c r="C330" s="3"/>
      <c r="D330" s="39">
        <f>casierie!C16</f>
        <v>0</v>
      </c>
      <c r="E330" s="40" t="s">
        <v>36</v>
      </c>
      <c r="F330" s="11"/>
      <c r="G330" s="11"/>
      <c r="H330" s="11"/>
    </row>
    <row r="331" spans="1:8" customFormat="1" ht="15" customHeight="1" x14ac:dyDescent="0.25">
      <c r="A331" s="11"/>
      <c r="B331" s="2"/>
      <c r="C331" s="3"/>
      <c r="D331" s="39">
        <f>D318+D319+D320+D330</f>
        <v>28305143.405800011</v>
      </c>
      <c r="E331" s="40" t="s">
        <v>37</v>
      </c>
      <c r="F331" s="11"/>
      <c r="G331" s="11"/>
      <c r="H331" s="11"/>
    </row>
  </sheetData>
  <autoFilter ref="A10:F316" xr:uid="{00000000-0001-0000-0000-000000000000}"/>
  <mergeCells count="3">
    <mergeCell ref="B5:E5"/>
    <mergeCell ref="B9:E9"/>
    <mergeCell ref="A316:B316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A2" sqref="A2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7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0" t="s">
        <v>396</v>
      </c>
      <c r="B1" s="130"/>
      <c r="C1" s="130"/>
      <c r="D1" s="130"/>
      <c r="E1" s="39"/>
      <c r="F1" s="39"/>
      <c r="G1" s="39"/>
      <c r="L1" s="42"/>
    </row>
    <row r="2" spans="1:12" s="4" customFormat="1" ht="16.5" thickBot="1" x14ac:dyDescent="0.3">
      <c r="B2" s="43"/>
      <c r="L2" s="42"/>
    </row>
    <row r="3" spans="1:12" s="4" customFormat="1" x14ac:dyDescent="0.25">
      <c r="A3" s="44" t="s">
        <v>38</v>
      </c>
      <c r="B3" s="45" t="s">
        <v>2</v>
      </c>
      <c r="C3" s="46" t="s">
        <v>3</v>
      </c>
      <c r="D3" s="47" t="s">
        <v>5</v>
      </c>
      <c r="L3" s="42"/>
    </row>
    <row r="4" spans="1:12" s="4" customFormat="1" x14ac:dyDescent="0.25">
      <c r="A4" s="48"/>
      <c r="B4" s="49"/>
      <c r="C4" s="50"/>
      <c r="D4" s="51"/>
      <c r="L4" s="42"/>
    </row>
    <row r="5" spans="1:12" s="4" customFormat="1" x14ac:dyDescent="0.25">
      <c r="A5" s="74" t="s">
        <v>39</v>
      </c>
      <c r="B5" s="131" t="s">
        <v>40</v>
      </c>
      <c r="C5" s="131"/>
      <c r="D5" s="131"/>
      <c r="L5" s="42"/>
    </row>
    <row r="6" spans="1:12" s="4" customFormat="1" x14ac:dyDescent="0.25">
      <c r="A6" s="52"/>
      <c r="B6" s="53" t="s">
        <v>10</v>
      </c>
      <c r="C6" s="75">
        <v>0</v>
      </c>
      <c r="D6" s="55"/>
      <c r="L6" s="42"/>
    </row>
    <row r="7" spans="1:12" s="4" customFormat="1" ht="16.5" thickBot="1" x14ac:dyDescent="0.3">
      <c r="A7" s="56"/>
      <c r="B7" s="57"/>
      <c r="C7" s="58"/>
      <c r="D7" s="59"/>
      <c r="L7" s="42"/>
    </row>
    <row r="8" spans="1:12" s="4" customFormat="1" ht="16.5" thickBot="1" x14ac:dyDescent="0.3">
      <c r="A8" s="60"/>
      <c r="B8" s="61"/>
      <c r="C8" s="62"/>
      <c r="D8" s="63"/>
      <c r="L8" s="42"/>
    </row>
    <row r="9" spans="1:12" s="4" customFormat="1" x14ac:dyDescent="0.25">
      <c r="A9" s="64" t="s">
        <v>41</v>
      </c>
      <c r="B9" s="132" t="s">
        <v>42</v>
      </c>
      <c r="C9" s="132"/>
      <c r="D9" s="132"/>
      <c r="L9" s="42"/>
    </row>
    <row r="10" spans="1:12" x14ac:dyDescent="0.25">
      <c r="A10" s="65"/>
      <c r="B10" s="66" t="s">
        <v>10</v>
      </c>
      <c r="C10" s="54">
        <v>0</v>
      </c>
      <c r="D10" s="65"/>
    </row>
    <row r="12" spans="1:12" ht="16.5" thickBot="1" x14ac:dyDescent="0.3">
      <c r="G12" s="11" t="s">
        <v>43</v>
      </c>
    </row>
    <row r="13" spans="1:12" s="4" customFormat="1" x14ac:dyDescent="0.25">
      <c r="A13" s="68" t="s">
        <v>44</v>
      </c>
      <c r="B13" s="133" t="s">
        <v>45</v>
      </c>
      <c r="C13" s="133"/>
      <c r="D13" s="133"/>
      <c r="L13" s="42"/>
    </row>
    <row r="14" spans="1:12" x14ac:dyDescent="0.25">
      <c r="A14" s="32"/>
      <c r="B14" s="69" t="s">
        <v>10</v>
      </c>
      <c r="C14" s="76">
        <v>0</v>
      </c>
      <c r="D14" s="32"/>
    </row>
    <row r="16" spans="1:12" x14ac:dyDescent="0.25">
      <c r="A16" s="134" t="s">
        <v>46</v>
      </c>
      <c r="B16" s="134"/>
      <c r="C16" s="70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2"/>
  <sheetViews>
    <sheetView topLeftCell="B1" workbookViewId="0">
      <selection activeCell="B1" sqref="B1:L1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17.8554687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18.5703125" style="11" customWidth="1"/>
    <col min="9" max="9" width="17.7109375" style="11" customWidth="1"/>
    <col min="10" max="10" width="14.5703125" style="11" customWidth="1"/>
    <col min="11" max="11" width="11.5703125" style="11" customWidth="1"/>
    <col min="12" max="12" width="13.42578125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7" t="s">
        <v>403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8" t="s">
        <v>47</v>
      </c>
      <c r="B4" s="138"/>
      <c r="C4" s="139" t="s">
        <v>48</v>
      </c>
      <c r="D4" s="139" t="s">
        <v>49</v>
      </c>
      <c r="E4" s="141" t="s">
        <v>50</v>
      </c>
      <c r="F4" s="139" t="s">
        <v>51</v>
      </c>
      <c r="G4" s="139"/>
      <c r="H4" s="139"/>
      <c r="I4" s="141" t="s">
        <v>52</v>
      </c>
      <c r="J4" s="141" t="s">
        <v>53</v>
      </c>
      <c r="K4" s="141" t="s">
        <v>54</v>
      </c>
      <c r="L4" s="143" t="s">
        <v>55</v>
      </c>
    </row>
    <row r="5" spans="1:12" s="4" customFormat="1" x14ac:dyDescent="0.25">
      <c r="A5" s="71" t="s">
        <v>56</v>
      </c>
      <c r="B5" s="72" t="s">
        <v>57</v>
      </c>
      <c r="C5" s="140"/>
      <c r="D5" s="140"/>
      <c r="E5" s="142"/>
      <c r="F5" s="72" t="s">
        <v>58</v>
      </c>
      <c r="G5" s="72" t="s">
        <v>59</v>
      </c>
      <c r="H5" s="72" t="s">
        <v>60</v>
      </c>
      <c r="I5" s="142"/>
      <c r="J5" s="142"/>
      <c r="K5" s="142"/>
      <c r="L5" s="144"/>
    </row>
    <row r="6" spans="1:12" s="4" customFormat="1" ht="31.5" x14ac:dyDescent="0.25">
      <c r="A6" s="107"/>
      <c r="B6" s="106">
        <v>45847</v>
      </c>
      <c r="C6" s="111" t="s">
        <v>22</v>
      </c>
      <c r="D6" s="116" t="s">
        <v>184</v>
      </c>
      <c r="E6" s="117" t="s">
        <v>400</v>
      </c>
      <c r="F6" s="116" t="s">
        <v>132</v>
      </c>
      <c r="G6" s="111" t="s">
        <v>186</v>
      </c>
      <c r="H6" s="112" t="s">
        <v>152</v>
      </c>
      <c r="I6" s="112" t="s">
        <v>401</v>
      </c>
      <c r="J6" s="112" t="s">
        <v>185</v>
      </c>
      <c r="K6" s="112">
        <v>1</v>
      </c>
      <c r="L6" s="118">
        <f>69+350+2439.95</f>
        <v>2858.95</v>
      </c>
    </row>
    <row r="7" spans="1:12" s="4" customFormat="1" x14ac:dyDescent="0.25">
      <c r="A7" s="107"/>
      <c r="B7" s="106">
        <v>45847</v>
      </c>
      <c r="C7" s="111" t="s">
        <v>22</v>
      </c>
      <c r="D7" s="117" t="s">
        <v>187</v>
      </c>
      <c r="E7" s="117" t="s">
        <v>187</v>
      </c>
      <c r="F7" s="116" t="s">
        <v>132</v>
      </c>
      <c r="G7" s="111" t="s">
        <v>186</v>
      </c>
      <c r="H7" s="112" t="s">
        <v>152</v>
      </c>
      <c r="I7" s="112" t="s">
        <v>401</v>
      </c>
      <c r="J7" s="112" t="s">
        <v>185</v>
      </c>
      <c r="K7" s="112">
        <v>1</v>
      </c>
      <c r="L7" s="118">
        <f>69+350+2439.95+76.6+65.8</f>
        <v>3001.35</v>
      </c>
    </row>
    <row r="8" spans="1:12" s="4" customFormat="1" ht="31.5" x14ac:dyDescent="0.25">
      <c r="A8" s="107"/>
      <c r="B8" s="106">
        <v>45847</v>
      </c>
      <c r="C8" s="111" t="s">
        <v>22</v>
      </c>
      <c r="D8" s="116" t="s">
        <v>133</v>
      </c>
      <c r="E8" s="117" t="s">
        <v>402</v>
      </c>
      <c r="F8" s="116" t="s">
        <v>132</v>
      </c>
      <c r="G8" s="111" t="s">
        <v>186</v>
      </c>
      <c r="H8" s="112" t="s">
        <v>152</v>
      </c>
      <c r="I8" s="112" t="s">
        <v>401</v>
      </c>
      <c r="J8" s="112" t="s">
        <v>185</v>
      </c>
      <c r="K8" s="112">
        <v>1</v>
      </c>
      <c r="L8" s="118">
        <f>69+350+2439.95</f>
        <v>2858.95</v>
      </c>
    </row>
    <row r="9" spans="1:12" ht="16.5" thickBot="1" x14ac:dyDescent="0.3">
      <c r="A9" s="73"/>
      <c r="B9" s="108"/>
      <c r="C9" s="109"/>
      <c r="D9" s="120"/>
      <c r="E9" s="121"/>
      <c r="F9" s="110"/>
      <c r="G9" s="109"/>
      <c r="H9" s="109"/>
      <c r="I9" s="135" t="s">
        <v>10</v>
      </c>
      <c r="J9" s="135"/>
      <c r="K9" s="136"/>
      <c r="L9" s="97">
        <f>SUM(L6:L8)</f>
        <v>8719.25</v>
      </c>
    </row>
    <row r="10" spans="1:12" x14ac:dyDescent="0.25">
      <c r="A10" s="93"/>
      <c r="B10" s="94"/>
      <c r="D10" s="95"/>
      <c r="I10" s="7"/>
      <c r="J10" s="7"/>
      <c r="K10" s="7"/>
      <c r="L10" s="96"/>
    </row>
    <row r="11" spans="1:12" x14ac:dyDescent="0.25">
      <c r="L11" s="85"/>
    </row>
    <row r="22" spans="7:7" x14ac:dyDescent="0.25">
      <c r="G22" s="9"/>
    </row>
  </sheetData>
  <mergeCells count="11">
    <mergeCell ref="I9:K9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2025-06-17T07:09:39Z</cp:lastPrinted>
  <dcterms:created xsi:type="dcterms:W3CDTF">2024-03-19T09:37:51Z</dcterms:created>
  <dcterms:modified xsi:type="dcterms:W3CDTF">2025-08-29T07:31:57Z</dcterms:modified>
</cp:coreProperties>
</file>