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5F403719-50C1-4F9B-93AD-A2CA9439D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2" i="1" l="1"/>
  <c r="D205" i="1"/>
  <c r="D208" i="1"/>
  <c r="D203" i="1"/>
  <c r="D204" i="1"/>
  <c r="C185" i="1"/>
  <c r="C183" i="1"/>
  <c r="C181" i="1"/>
  <c r="C174" i="1"/>
  <c r="C172" i="1"/>
  <c r="C171" i="1"/>
  <c r="C170" i="1"/>
  <c r="C166" i="1"/>
  <c r="C164" i="1"/>
  <c r="C159" i="1"/>
  <c r="C151" i="1"/>
  <c r="C139" i="1"/>
  <c r="C134" i="1"/>
  <c r="C133" i="1"/>
  <c r="C98" i="1"/>
  <c r="C97" i="1"/>
  <c r="C96" i="1"/>
  <c r="C90" i="1"/>
  <c r="C88" i="1"/>
  <c r="C79" i="1"/>
  <c r="C78" i="1"/>
  <c r="C72" i="1"/>
  <c r="C66" i="1"/>
  <c r="C65" i="1"/>
  <c r="C59" i="1"/>
  <c r="C55" i="1"/>
  <c r="C48" i="1"/>
  <c r="C45" i="1"/>
  <c r="C42" i="1"/>
  <c r="C41" i="1"/>
  <c r="C40" i="1"/>
  <c r="C33" i="1"/>
  <c r="C28" i="1"/>
  <c r="C25" i="1"/>
  <c r="C19" i="1"/>
  <c r="C16" i="1"/>
  <c r="C15" i="1"/>
  <c r="C192" i="1" s="1"/>
  <c r="C14" i="1"/>
  <c r="C196" i="1" l="1"/>
  <c r="D200" i="1" l="1"/>
  <c r="D201" i="1" l="1"/>
  <c r="C16" i="2" l="1"/>
  <c r="D211" i="1" s="1"/>
  <c r="C11" i="1" l="1"/>
  <c r="C197" i="1" s="1"/>
  <c r="D199" i="1" l="1"/>
  <c r="D212" i="1" l="1"/>
</calcChain>
</file>

<file path=xl/sharedStrings.xml><?xml version="1.0" encoding="utf-8"?>
<sst xmlns="http://schemas.openxmlformats.org/spreadsheetml/2006/main" count="449" uniqueCount="281">
  <si>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</si>
  <si>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</si>
  <si>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</si>
  <si>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</si>
  <si>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</si>
  <si>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</si>
  <si>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</si>
  <si>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</si>
  <si>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</si>
  <si>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</si>
  <si>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</si>
  <si>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</si>
  <si>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</si>
  <si>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</si>
  <si>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</si>
  <si>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</si>
  <si>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</si>
  <si>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</si>
  <si>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</si>
  <si>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</si>
  <si>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</si>
  <si>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</si>
  <si>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</si>
  <si>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</si>
  <si>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</si>
  <si>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</si>
  <si>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</si>
  <si>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</si>
  <si>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</si>
  <si>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</si>
  <si>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</si>
  <si>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</si>
  <si>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</si>
  <si>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</si>
  <si>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</si>
  <si>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</si>
  <si>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</si>
  <si>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</si>
  <si>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</si>
  <si>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</si>
  <si>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</si>
  <si>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</si>
  <si>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</si>
  <si>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</si>
  <si>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</si>
  <si>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</si>
  <si>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</si>
  <si>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</si>
  <si>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</si>
  <si>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</si>
  <si>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</si>
  <si>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</si>
  <si>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</si>
  <si>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</si>
  <si>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</si>
  <si>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</si>
  <si>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</si>
  <si>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</si>
  <si>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</si>
  <si>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</si>
  <si>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</si>
  <si>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</si>
  <si>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</si>
  <si>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</si>
  <si>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DIGI ROMANIA</t>
  </si>
  <si>
    <t>mentenanta GE VERNONA INTERNAT.LLC</t>
  </si>
  <si>
    <t>TURISM FELIX</t>
  </si>
  <si>
    <t>SIMBAC</t>
  </si>
  <si>
    <t>VODAFONE ROMANIA</t>
  </si>
  <si>
    <t>ACETILENA</t>
  </si>
  <si>
    <t>EUROAUTO</t>
  </si>
  <si>
    <t>RESTITUIRE GARANTIE DE BUNA EXECUTIE</t>
  </si>
  <si>
    <t>ENERGIE TERMICA</t>
  </si>
  <si>
    <t>ASISTENTA TEHNICA</t>
  </si>
  <si>
    <t>AVRIL</t>
  </si>
  <si>
    <t>ORANGE ROMANIA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</si>
  <si>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</si>
  <si>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</si>
  <si>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</si>
  <si>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</si>
  <si>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</si>
  <si>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DGV</t>
  </si>
  <si>
    <t>SIMETRIX BUSINESS SOFTWARE</t>
  </si>
  <si>
    <t>INSTAL PLUS</t>
  </si>
  <si>
    <t>SOC.ELECTRICA FURNIZARE</t>
  </si>
  <si>
    <t>TRANSPORT ENERGIE ELECTRICA</t>
  </si>
  <si>
    <t>UNIQA</t>
  </si>
  <si>
    <t>SALESIANER</t>
  </si>
  <si>
    <t>MICROIDEAL COMPUTERS</t>
  </si>
  <si>
    <t>ASOC.DE PROPR.ANASTASIA RESIDENCE</t>
  </si>
  <si>
    <t>APA SUBTERAN INDUSTRIE</t>
  </si>
  <si>
    <t>CHIRIE SPATII COMERCIALE</t>
  </si>
  <si>
    <t>CAO</t>
  </si>
  <si>
    <t>COMPACT AUTO CLAS</t>
  </si>
  <si>
    <t>PROFLEX NORD VEST</t>
  </si>
  <si>
    <t>CONTINENTAL HOTELS</t>
  </si>
  <si>
    <t>ENERGIE ELECTRICA</t>
  </si>
  <si>
    <t>impozit profit</t>
  </si>
  <si>
    <t xml:space="preserve">PRESTARI SERVICII </t>
  </si>
  <si>
    <t>RESTITUIRE GARANTIE DE PARTICIPARE</t>
  </si>
  <si>
    <t>NOVA POWER&amp;GAS</t>
  </si>
  <si>
    <t>AMP GRUP</t>
  </si>
  <si>
    <t>PMO</t>
  </si>
  <si>
    <t>FAN COURIER EXPRESS</t>
  </si>
  <si>
    <t>GECOPROSANA</t>
  </si>
  <si>
    <t>ITP AUTO</t>
  </si>
  <si>
    <t>MATERIALE CONSTRUCTII</t>
  </si>
  <si>
    <t>LAPTE</t>
  </si>
  <si>
    <t>EUROTOTAL COMP</t>
  </si>
  <si>
    <t>ECUFIX SOLUTIONS</t>
  </si>
  <si>
    <t>impozite si taxe locale</t>
  </si>
  <si>
    <t>*</t>
  </si>
  <si>
    <t>DEDEMAN</t>
  </si>
  <si>
    <t>CONSUMABILE</t>
  </si>
  <si>
    <t>PIESE AUTO</t>
  </si>
  <si>
    <t>C.N.A.I.R</t>
  </si>
  <si>
    <t>ROVINIETA AUTO</t>
  </si>
  <si>
    <t>CONSUM ENERGIE ELECTRICA CF CONVENTIE</t>
  </si>
  <si>
    <t>RESTITUIRE SUMA INCASATA ERONAT</t>
  </si>
  <si>
    <t>SERVICII IGIENIZARE</t>
  </si>
  <si>
    <t>APA GEOTERMALA</t>
  </si>
  <si>
    <t>COMBUSTIBIL</t>
  </si>
  <si>
    <t>CORESPONDENTA INTERNA</t>
  </si>
  <si>
    <t>LUCRARI DE MENTENANTA PT.MODULE TERMICE</t>
  </si>
  <si>
    <t>MENTENANTA</t>
  </si>
  <si>
    <t>DEZECHILIBRU NEGATIV OCTOMBRIE 2025</t>
  </si>
  <si>
    <t>BALAST</t>
  </si>
  <si>
    <t>ECHIPAMENT DE PROTECTIE</t>
  </si>
  <si>
    <t>PRESTATII APA-CANAL</t>
  </si>
  <si>
    <t>AVANS GAZE NATURALE  IANUARIE 2026</t>
  </si>
  <si>
    <t>FURTUN HIDRAULIC</t>
  </si>
  <si>
    <t>MIRATTI ASIST SRL</t>
  </si>
  <si>
    <t>FORADEX VEST</t>
  </si>
  <si>
    <t>PAYPOINT SERVICES</t>
  </si>
  <si>
    <t>TRANSGEX</t>
  </si>
  <si>
    <t>ROMPETROL DOWNSTREAM</t>
  </si>
  <si>
    <t>ECOLOGIC PREST BIHOR</t>
  </si>
  <si>
    <t>ELBAMA PROTECTION</t>
  </si>
  <si>
    <t>DANFER</t>
  </si>
  <si>
    <t>MKT CREATIVE EVENTS</t>
  </si>
  <si>
    <t>ELEVATOR SERV</t>
  </si>
  <si>
    <t>CARGO TRACK SOLUTIONS</t>
  </si>
  <si>
    <t>MESSER</t>
  </si>
  <si>
    <t>ADMIN.FONDULUI PT.MEDIU</t>
  </si>
  <si>
    <t>CLIENT</t>
  </si>
  <si>
    <t>PRODUSE BUCATARIE</t>
  </si>
  <si>
    <t>HORNBACH CENTRALA</t>
  </si>
  <si>
    <t xml:space="preserve">                               SITUATIA PLATILOR EFECTUATE PRIN BANCA IN LUNA ianuarie  2026</t>
  </si>
  <si>
    <t>1-31.01.26</t>
  </si>
  <si>
    <t>GAZ NATURAL DIRECT DEBIT</t>
  </si>
  <si>
    <t>PRESTARI SERVICII APA CANAL</t>
  </si>
  <si>
    <t>ABONAMENT ROLE TEXTILE</t>
  </si>
  <si>
    <t>SERVICII RAPORTATE STANDARD GAZE DECEMBRIE 2025</t>
  </si>
  <si>
    <t>DEZECHILIBRU NOIEMBRIE 2025</t>
  </si>
  <si>
    <t>ABONAMENT PURIFICATOR</t>
  </si>
  <si>
    <t>AVANS GAZE NATURALE IANUARIE 2026</t>
  </si>
  <si>
    <t>TARIF PI, PZU DECEMBRIE 2025</t>
  </si>
  <si>
    <t>ENERGIE ELECTRICA PI DECEMBRIE 2025</t>
  </si>
  <si>
    <t>COMISION DECEMBRIE 2025</t>
  </si>
  <si>
    <t xml:space="preserve">SERVICII ELIMINARE DESEURI AMESTECATE </t>
  </si>
  <si>
    <t>SERVICII CURIERAT</t>
  </si>
  <si>
    <t>MONITORIZARE FIRME-PRESTARI SERVICII</t>
  </si>
  <si>
    <t>SISTEME DE AUTOMATIZARE</t>
  </si>
  <si>
    <t>ABONAMENT CASUTA POSTALA ANUL 2026</t>
  </si>
  <si>
    <t xml:space="preserve">LUCRARI DE PAVARE SI ASFALTARE </t>
  </si>
  <si>
    <t>ACCIZE GAZE NATURALE</t>
  </si>
  <si>
    <t>PENALITATI INTARZIERE</t>
  </si>
  <si>
    <t>REGULARIZARE SUBVENTIE</t>
  </si>
  <si>
    <t>PRESTARI SERVICII - ANALIZE LABORATOR</t>
  </si>
  <si>
    <t>OXIGEN</t>
  </si>
  <si>
    <t>POMPITA ULEI</t>
  </si>
  <si>
    <t>BETON</t>
  </si>
  <si>
    <t>SERVICII IMPLEMENTARE GDPR</t>
  </si>
  <si>
    <t>CLORURA DE CALCIU</t>
  </si>
  <si>
    <t>PUBLICARE ANUNTURI DECEMBRIE 2025</t>
  </si>
  <si>
    <t>MOTOARE DANFOSS</t>
  </si>
  <si>
    <t>VANZARE DESEURI AFLATE IN CUSTODIE LA TERMOFICARE</t>
  </si>
  <si>
    <t xml:space="preserve">REFACTURARE CONSUM ENERGIE ELECTRICA </t>
  </si>
  <si>
    <t>TAXA ELIBERARE AVIZE DESFACERE PAVAJ</t>
  </si>
  <si>
    <t>EMISII DE POLUANTI  DECEMBRIE 2025</t>
  </si>
  <si>
    <t xml:space="preserve">TAXA ELIBERARE CERTIFICATE DE TRANSPORT </t>
  </si>
  <si>
    <t>PRESTARI SERVICII PAZA DECEMBRIE 2025</t>
  </si>
  <si>
    <t>BURSA CF.CTR. DE PARTENERIAT DECEMBRIE 2025</t>
  </si>
  <si>
    <t>ACETILENA TEHNICA</t>
  </si>
  <si>
    <t>BATERII</t>
  </si>
  <si>
    <t>MONITORIZARE GPS IAN.2026</t>
  </si>
  <si>
    <t>CONSUM ARI PT 116, 105, 114</t>
  </si>
  <si>
    <t>REPARATII CONDUCTE STR.NOJORIDULUI,SALCA</t>
  </si>
  <si>
    <t>TRANSPORT DESEURI</t>
  </si>
  <si>
    <t>REDEVENTA DATORATA PT. ANUL 2024</t>
  </si>
  <si>
    <t>MENTENANTA DECEMBRIE 2025</t>
  </si>
  <si>
    <t>AVANS GAZ IANUARIE 2026</t>
  </si>
  <si>
    <t>NEUTRALITATE NOIEMBRIE 2025</t>
  </si>
  <si>
    <t>DEZECHILIBRU NEGATIV NOIEMBRIE 2025</t>
  </si>
  <si>
    <t xml:space="preserve">CONSUM ENERGIE ELECTRICA </t>
  </si>
  <si>
    <t>DESEURI, CHIRIE CONTAINER</t>
  </si>
  <si>
    <t>DEZECHILIBRU NEGATIV IAN.2025+DEC.2025</t>
  </si>
  <si>
    <t>APA GEOTERMALA DECEMBRIE 2025</t>
  </si>
  <si>
    <t>SERVICII MEDICALE</t>
  </si>
  <si>
    <t>PLACI BETON</t>
  </si>
  <si>
    <t>TRANSPORT GAZE NATURALE</t>
  </si>
  <si>
    <t>AVANS GAZE NATURALE FEBRUARIE 2026</t>
  </si>
  <si>
    <t>VERIFICARE INSTALATIE DE UTILIZARE GAZE NATURALE</t>
  </si>
  <si>
    <t>CONSUMABILE PAPETARIE</t>
  </si>
  <si>
    <t>BURSA ROMANA DE MARFURI</t>
  </si>
  <si>
    <t>VIESSMANN SRL GHIMBAV</t>
  </si>
  <si>
    <t>ABED NEGO COM</t>
  </si>
  <si>
    <t>SAACKE BUCHAREST</t>
  </si>
  <si>
    <t>BRM(ROMANIAN COMMODITIES EXCHANGE)</t>
  </si>
  <si>
    <t xml:space="preserve">MESSER </t>
  </si>
  <si>
    <t xml:space="preserve">ISOPLUS </t>
  </si>
  <si>
    <t>FLUID CONSULTING</t>
  </si>
  <si>
    <t>ASOC.DE PROPR.ARENA</t>
  </si>
  <si>
    <t>ASOC.DE PROPR.PRIMA GREEN</t>
  </si>
  <si>
    <t>ENERPROJECT</t>
  </si>
  <si>
    <t>DRUMURI BIHOR</t>
  </si>
  <si>
    <t>TEGADO VEST</t>
  </si>
  <si>
    <t>TEHNOINSTRUMENT</t>
  </si>
  <si>
    <t>MOISI SERV COM</t>
  </si>
  <si>
    <t>DAIKOKUTEN</t>
  </si>
  <si>
    <t>VITALOR CHEM</t>
  </si>
  <si>
    <t>INSTALCONS POP</t>
  </si>
  <si>
    <t xml:space="preserve">FLUID CONSULTING </t>
  </si>
  <si>
    <t>AL-CO PREST</t>
  </si>
  <si>
    <t>ARR BIHOR</t>
  </si>
  <si>
    <t>AUTOGRAND ORADEA</t>
  </si>
  <si>
    <t xml:space="preserve">SOC.ELECTRICA FURNIZARE </t>
  </si>
  <si>
    <t>SCOALA POSTLICEALA HENRI COANDA</t>
  </si>
  <si>
    <t>PERIND</t>
  </si>
  <si>
    <t xml:space="preserve">AMP GRUP </t>
  </si>
  <si>
    <t>EUDIS</t>
  </si>
  <si>
    <t>OMNIASIG VIENNA INSURANCE GROUP SA</t>
  </si>
  <si>
    <t>WINMOB DESIGN</t>
  </si>
  <si>
    <t>BLOC BETON</t>
  </si>
  <si>
    <t>PADO GROUP</t>
  </si>
  <si>
    <t>SELGROS CASH&amp;CARRY</t>
  </si>
  <si>
    <t xml:space="preserve">AIKOM INVEST </t>
  </si>
  <si>
    <t>SCULE ELECTRICE</t>
  </si>
  <si>
    <t>AGRO INDUSTRIAL PART</t>
  </si>
  <si>
    <t>CUTII LOCALE ELECTRICE</t>
  </si>
  <si>
    <t>APROMET</t>
  </si>
  <si>
    <t>TECHNOVA INVEST</t>
  </si>
  <si>
    <t>MATERIALE CONSUMABILE</t>
  </si>
  <si>
    <t>PRESTREND</t>
  </si>
  <si>
    <t>ACCESORII MOBILIER</t>
  </si>
  <si>
    <t>CORECT 2000</t>
  </si>
  <si>
    <t>SCAUN DE BIROU</t>
  </si>
  <si>
    <t>TOTEM COM</t>
  </si>
  <si>
    <t>STAMPILA</t>
  </si>
  <si>
    <t xml:space="preserve">ONRC </t>
  </si>
  <si>
    <t xml:space="preserve">PUBLICARE ACTE </t>
  </si>
  <si>
    <t>JYSK ROMANIA</t>
  </si>
  <si>
    <t>S.P.S.C.ROMPAC</t>
  </si>
  <si>
    <t>DESCARCARE CARTELA TAHOGRAF</t>
  </si>
  <si>
    <t>NABLA IMPEX</t>
  </si>
  <si>
    <t>NOTIFICARE DEPUNERE ACT CONSTITUTIV</t>
  </si>
  <si>
    <t xml:space="preserve">TEHNOPRINT </t>
  </si>
  <si>
    <t>LEGITIMATII</t>
  </si>
  <si>
    <t>SELFICOM</t>
  </si>
  <si>
    <t>REGULATOR DE PRESIUNE</t>
  </si>
  <si>
    <t>ASYCO SAFTETY TRADE</t>
  </si>
  <si>
    <t>C.N.A.I.R.</t>
  </si>
  <si>
    <t>TOYA ROMANIA</t>
  </si>
  <si>
    <t>TRANSPORT MATERIALE</t>
  </si>
  <si>
    <t>VERES JANOS ISTVAN-MONTAJ PLAST I.I.</t>
  </si>
  <si>
    <t>REPARATIE TAMPLARIE PVC</t>
  </si>
  <si>
    <t>STOKLASA TEXTILNI GALANTERIE S.R.O.</t>
  </si>
  <si>
    <t>BILANT ENERGETIC SI AUDIT ENERGETIC</t>
  </si>
  <si>
    <t xml:space="preserve">MENTENANTA </t>
  </si>
  <si>
    <t>SERVICII DE RAPORTARE GAZE NATURALE  DECEMBRIE 2025</t>
  </si>
  <si>
    <t>ASIGURARE CASCO</t>
  </si>
  <si>
    <t xml:space="preserve">TAXA SCOLARIZARE </t>
  </si>
  <si>
    <t>ASIGURARE RCA IANUARIE 2026</t>
  </si>
  <si>
    <t>AGENTIA NAT.PT.MEDIU SI ARII PROTEJATE</t>
  </si>
  <si>
    <t xml:space="preserve">ANALIZA DOCUMENTATIE PARC FOTOVOLTAIC </t>
  </si>
  <si>
    <t>ANALIZA DOCUMENTATIE PARC FOTOVOLTAIC</t>
  </si>
  <si>
    <t>SITUATIA PLATILOR EFECTUATE PRIN CASA IN LUNA ianuarie 2026</t>
  </si>
  <si>
    <t>Situatia cheltuielilor cu deplasarile efectuate in luna ianuarie 2026</t>
  </si>
  <si>
    <t>gaz (ROMGAZ,DEPOGAZ,TRANSGAZ,OPCOM,BRM)</t>
  </si>
  <si>
    <t>ELEVI INVATAMANT LICEAL</t>
  </si>
  <si>
    <t>energie electrica (NOVA POWER&amp;GAS,TRANSELECTRICA,OPCOM,SOC.ELECTRICA FURNIZARE)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</si>
</sst>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d\-mmm\-yy;@"/>
    <numFmt numFmtId="166" formatCode="[$-418]dd\-mmm\-yy;@"/>
    <numFmt numFmtId="167" formatCode="[$-418]d\-mmm\-yy;@"/>
    <numFmt numFmtId="168" formatCode="#,##0.00;[Red]#,##0.00"/>
    <numFmt numFmtId="169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0">
    <xf numFmtId="0" fontId="0" fillId="0" borderId="0" xfId="0"/>
    <xf numFmtId="165" fontId="2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8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164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8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7" fontId="5" fillId="0" borderId="15" xfId="0" applyNumberFormat="1" applyFont="1" applyBorder="1" applyAlignment="1">
      <alignment horizontal="center" vertical="center"/>
    </xf>
    <xf numFmtId="168" fontId="3" fillId="0" borderId="0" xfId="0" applyNumberFormat="1" applyFont="1"/>
    <xf numFmtId="0" fontId="9" fillId="0" borderId="0" xfId="0" applyFont="1"/>
    <xf numFmtId="167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8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9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5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6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7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9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7" fillId="0" borderId="46" xfId="3" applyFont="1" applyBorder="1" applyAlignment="1">
      <alignment vertical="center"/>
    </xf>
    <xf numFmtId="4" fontId="9" fillId="6" borderId="14" xfId="0" applyNumberFormat="1" applyFont="1" applyFill="1" applyBorder="1"/>
    <xf numFmtId="0" fontId="9" fillId="0" borderId="47" xfId="0" applyFont="1" applyBorder="1"/>
    <xf numFmtId="0" fontId="7" fillId="0" borderId="47" xfId="3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167" fontId="5" fillId="0" borderId="14" xfId="0" applyNumberFormat="1" applyFont="1" applyBorder="1" applyAlignment="1">
      <alignment horizontal="center" vertical="center"/>
    </xf>
    <xf numFmtId="0" fontId="7" fillId="0" borderId="14" xfId="3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5" fillId="0" borderId="14" xfId="0" applyNumberFormat="1" applyFont="1" applyBorder="1" applyAlignment="1">
      <alignment horizontal="center" vertical="center"/>
    </xf>
    <xf numFmtId="4" fontId="5" fillId="0" borderId="48" xfId="3" applyNumberFormat="1" applyFont="1" applyBorder="1" applyAlignment="1">
      <alignment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tabSelected="1" zoomScaleNormal="100" workbookViewId="0">
      <pane ySplit="7" topLeftCell="A8" activePane="bottomLeft" state="frozen"/>
      <selection pane="bottomLeft" activeCell="D18" sqref="D18"/>
    </sheetView>
  </sheetViews>
  <sheetFormatPr defaultRowHeight="15.75" x14ac:dyDescent="0.25"/>
  <cols>
    <col min="1" max="1" width="5.7109375" style="11" customWidth="1"/>
    <col min="2" max="2" width="21.42578125" style="2" customWidth="1"/>
    <col min="3" max="3" width="19.7109375" style="3" customWidth="1"/>
    <col min="4" max="4" width="57.42578125" style="11" customWidth="1"/>
    <col min="5" max="5" width="97.8554687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77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1" t="s">
        <v>147</v>
      </c>
      <c r="C5" s="121"/>
      <c r="D5" s="121"/>
      <c r="E5" s="121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22" t="s">
        <v>7</v>
      </c>
      <c r="C9" s="122"/>
      <c r="D9" s="122"/>
      <c r="E9" s="122"/>
    </row>
    <row r="10" spans="1:6" s="4" customFormat="1" ht="16.5" thickBot="1" x14ac:dyDescent="0.3">
      <c r="A10" s="20">
        <v>1</v>
      </c>
      <c r="B10" s="21" t="s">
        <v>148</v>
      </c>
      <c r="C10" s="120">
        <v>5270786.38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5270786.38</v>
      </c>
      <c r="D11" s="27"/>
      <c r="E11" s="28"/>
    </row>
    <row r="12" spans="1:6" ht="16.5" thickBot="1" x14ac:dyDescent="0.3">
      <c r="A12" s="99"/>
      <c r="B12" s="100"/>
      <c r="C12" s="101"/>
      <c r="D12" s="102"/>
      <c r="E12" s="102"/>
    </row>
    <row r="13" spans="1:6" s="4" customFormat="1" x14ac:dyDescent="0.25">
      <c r="A13" s="96" t="s">
        <v>11</v>
      </c>
      <c r="B13" s="97" t="s">
        <v>12</v>
      </c>
      <c r="C13" s="98"/>
      <c r="D13" s="97"/>
      <c r="E13" s="110"/>
    </row>
    <row r="14" spans="1:6" s="4" customFormat="1" x14ac:dyDescent="0.25">
      <c r="A14" s="29">
        <v>1</v>
      </c>
      <c r="B14" s="115">
        <v>46027</v>
      </c>
      <c r="C14" s="85">
        <f>37510-26257</f>
        <v>11253</v>
      </c>
      <c r="D14" s="32" t="s">
        <v>138</v>
      </c>
      <c r="E14" s="113" t="s">
        <v>267</v>
      </c>
      <c r="F14" s="117"/>
    </row>
    <row r="15" spans="1:6" s="4" customFormat="1" x14ac:dyDescent="0.25">
      <c r="A15" s="29">
        <v>2</v>
      </c>
      <c r="B15" s="115">
        <v>46027</v>
      </c>
      <c r="C15" s="84">
        <f>789.89+789.89+789.89+1974.72</f>
        <v>4344.3900000000003</v>
      </c>
      <c r="D15" s="32" t="s">
        <v>142</v>
      </c>
      <c r="E15" s="113" t="s">
        <v>69</v>
      </c>
      <c r="F15" s="118"/>
    </row>
    <row r="16" spans="1:6" s="4" customFormat="1" x14ac:dyDescent="0.25">
      <c r="A16" s="29">
        <v>3</v>
      </c>
      <c r="B16" s="115">
        <v>46027</v>
      </c>
      <c r="C16" s="85">
        <f>289435.63+215525.2</f>
        <v>504960.83</v>
      </c>
      <c r="D16" s="77" t="s">
        <v>204</v>
      </c>
      <c r="E16" s="112" t="s">
        <v>149</v>
      </c>
      <c r="F16" s="117"/>
    </row>
    <row r="17" spans="1:6" s="4" customFormat="1" x14ac:dyDescent="0.25">
      <c r="A17" s="29">
        <v>4</v>
      </c>
      <c r="B17" s="115">
        <v>46027</v>
      </c>
      <c r="C17" s="85">
        <v>695.93</v>
      </c>
      <c r="D17" s="77" t="s">
        <v>235</v>
      </c>
      <c r="E17" s="112" t="s">
        <v>145</v>
      </c>
      <c r="F17" s="117" t="s">
        <v>111</v>
      </c>
    </row>
    <row r="18" spans="1:6" s="4" customFormat="1" x14ac:dyDescent="0.25">
      <c r="A18" s="29">
        <v>5</v>
      </c>
      <c r="B18" s="115">
        <v>46030</v>
      </c>
      <c r="C18" s="85">
        <v>318</v>
      </c>
      <c r="D18" s="77" t="s">
        <v>146</v>
      </c>
      <c r="E18" s="112" t="s">
        <v>113</v>
      </c>
      <c r="F18" s="117" t="s">
        <v>111</v>
      </c>
    </row>
    <row r="19" spans="1:6" s="4" customFormat="1" x14ac:dyDescent="0.25">
      <c r="A19" s="29">
        <v>6</v>
      </c>
      <c r="B19" s="115">
        <v>46030</v>
      </c>
      <c r="C19" s="31">
        <f>185499.96+193116</f>
        <v>378615.95999999996</v>
      </c>
      <c r="D19" s="77" t="s">
        <v>204</v>
      </c>
      <c r="E19" s="112" t="s">
        <v>149</v>
      </c>
      <c r="F19" s="118"/>
    </row>
    <row r="20" spans="1:6" s="4" customFormat="1" x14ac:dyDescent="0.25">
      <c r="A20" s="29">
        <v>7</v>
      </c>
      <c r="B20" s="115">
        <v>46030</v>
      </c>
      <c r="C20" s="85">
        <v>827786.03</v>
      </c>
      <c r="D20" s="32" t="s">
        <v>92</v>
      </c>
      <c r="E20" s="113" t="s">
        <v>150</v>
      </c>
      <c r="F20" s="117"/>
    </row>
    <row r="21" spans="1:6" s="4" customFormat="1" x14ac:dyDescent="0.25">
      <c r="A21" s="29">
        <v>8</v>
      </c>
      <c r="B21" s="115">
        <v>46030</v>
      </c>
      <c r="C21" s="85">
        <v>2043468.14</v>
      </c>
      <c r="D21" s="33" t="s">
        <v>23</v>
      </c>
      <c r="E21" s="114" t="s">
        <v>129</v>
      </c>
      <c r="F21" s="117"/>
    </row>
    <row r="22" spans="1:6" s="4" customFormat="1" x14ac:dyDescent="0.25">
      <c r="A22" s="29">
        <v>9</v>
      </c>
      <c r="B22" s="115">
        <v>46031</v>
      </c>
      <c r="C22" s="85">
        <v>13814.81</v>
      </c>
      <c r="D22" s="33" t="s">
        <v>66</v>
      </c>
      <c r="E22" s="114" t="s">
        <v>96</v>
      </c>
      <c r="F22" s="117"/>
    </row>
    <row r="23" spans="1:6" s="4" customFormat="1" x14ac:dyDescent="0.25">
      <c r="A23" s="29">
        <v>10</v>
      </c>
      <c r="B23" s="115">
        <v>46031</v>
      </c>
      <c r="C23" s="85">
        <v>4860</v>
      </c>
      <c r="D23" s="33" t="s">
        <v>205</v>
      </c>
      <c r="E23" s="114" t="s">
        <v>99</v>
      </c>
      <c r="F23" s="117"/>
    </row>
    <row r="24" spans="1:6" s="4" customFormat="1" x14ac:dyDescent="0.25">
      <c r="A24" s="29">
        <v>11</v>
      </c>
      <c r="B24" s="115">
        <v>46031</v>
      </c>
      <c r="C24" s="85">
        <v>1202</v>
      </c>
      <c r="D24" s="33" t="s">
        <v>70</v>
      </c>
      <c r="E24" s="114" t="s">
        <v>16</v>
      </c>
      <c r="F24" s="117"/>
    </row>
    <row r="25" spans="1:6" s="4" customFormat="1" x14ac:dyDescent="0.25">
      <c r="A25" s="29">
        <v>12</v>
      </c>
      <c r="B25" s="115">
        <v>46031</v>
      </c>
      <c r="C25" s="85">
        <f>4528+4997.49</f>
        <v>9525.49</v>
      </c>
      <c r="D25" s="33" t="s">
        <v>58</v>
      </c>
      <c r="E25" s="114" t="s">
        <v>20</v>
      </c>
      <c r="F25" s="117"/>
    </row>
    <row r="26" spans="1:6" s="4" customFormat="1" x14ac:dyDescent="0.25">
      <c r="A26" s="29">
        <v>13</v>
      </c>
      <c r="B26" s="115">
        <v>46031</v>
      </c>
      <c r="C26" s="85">
        <v>49502.82</v>
      </c>
      <c r="D26" s="33" t="s">
        <v>206</v>
      </c>
      <c r="E26" s="114" t="s">
        <v>98</v>
      </c>
      <c r="F26" s="117"/>
    </row>
    <row r="27" spans="1:6" s="4" customFormat="1" x14ac:dyDescent="0.25">
      <c r="A27" s="29">
        <v>14</v>
      </c>
      <c r="B27" s="115">
        <v>46031</v>
      </c>
      <c r="C27" s="85">
        <v>88572</v>
      </c>
      <c r="D27" s="33" t="s">
        <v>207</v>
      </c>
      <c r="E27" s="114" t="s">
        <v>124</v>
      </c>
      <c r="F27" s="117"/>
    </row>
    <row r="28" spans="1:6" s="4" customFormat="1" x14ac:dyDescent="0.25">
      <c r="A28" s="29">
        <v>15</v>
      </c>
      <c r="B28" s="115">
        <v>46031</v>
      </c>
      <c r="C28" s="75">
        <f>13331.19+6464.77</f>
        <v>19795.96</v>
      </c>
      <c r="D28" s="33" t="s">
        <v>101</v>
      </c>
      <c r="E28" s="114" t="s">
        <v>16</v>
      </c>
      <c r="F28" s="118"/>
    </row>
    <row r="29" spans="1:6" s="4" customFormat="1" x14ac:dyDescent="0.25">
      <c r="A29" s="29">
        <v>16</v>
      </c>
      <c r="B29" s="115">
        <v>46031</v>
      </c>
      <c r="C29" s="85">
        <v>1610.12</v>
      </c>
      <c r="D29" s="33" t="s">
        <v>87</v>
      </c>
      <c r="E29" s="114" t="s">
        <v>151</v>
      </c>
      <c r="F29" s="117"/>
    </row>
    <row r="30" spans="1:6" s="4" customFormat="1" x14ac:dyDescent="0.25">
      <c r="A30" s="29">
        <v>17</v>
      </c>
      <c r="B30" s="115">
        <v>46031</v>
      </c>
      <c r="C30" s="85">
        <v>1151</v>
      </c>
      <c r="D30" s="33" t="s">
        <v>83</v>
      </c>
      <c r="E30" s="114" t="s">
        <v>16</v>
      </c>
      <c r="F30" s="117"/>
    </row>
    <row r="31" spans="1:6" s="4" customFormat="1" x14ac:dyDescent="0.25">
      <c r="A31" s="29">
        <v>18</v>
      </c>
      <c r="B31" s="115">
        <v>46031</v>
      </c>
      <c r="C31" s="85">
        <v>34.409999999999997</v>
      </c>
      <c r="D31" s="33" t="s">
        <v>14</v>
      </c>
      <c r="E31" s="114" t="s">
        <v>19</v>
      </c>
      <c r="F31" s="117"/>
    </row>
    <row r="32" spans="1:6" s="4" customFormat="1" x14ac:dyDescent="0.25">
      <c r="A32" s="29">
        <v>19</v>
      </c>
      <c r="B32" s="115">
        <v>46031</v>
      </c>
      <c r="C32" s="85">
        <v>6693.14</v>
      </c>
      <c r="D32" s="33" t="s">
        <v>63</v>
      </c>
      <c r="E32" s="114" t="s">
        <v>124</v>
      </c>
      <c r="F32" s="117"/>
    </row>
    <row r="33" spans="1:6" s="4" customFormat="1" x14ac:dyDescent="0.25">
      <c r="A33" s="29">
        <v>20</v>
      </c>
      <c r="B33" s="115">
        <v>46031</v>
      </c>
      <c r="C33" s="85">
        <f>137.48+75.31</f>
        <v>212.79</v>
      </c>
      <c r="D33" s="33" t="s">
        <v>18</v>
      </c>
      <c r="E33" s="114" t="s">
        <v>119</v>
      </c>
      <c r="F33" s="117"/>
    </row>
    <row r="34" spans="1:6" s="4" customFormat="1" x14ac:dyDescent="0.25">
      <c r="A34" s="29">
        <v>21</v>
      </c>
      <c r="B34" s="115">
        <v>46031</v>
      </c>
      <c r="C34" s="85">
        <v>5351.04</v>
      </c>
      <c r="D34" s="33" t="s">
        <v>78</v>
      </c>
      <c r="E34" s="114" t="s">
        <v>85</v>
      </c>
      <c r="F34" s="117"/>
    </row>
    <row r="35" spans="1:6" s="4" customFormat="1" x14ac:dyDescent="0.25">
      <c r="A35" s="29">
        <v>22</v>
      </c>
      <c r="B35" s="115">
        <v>46031</v>
      </c>
      <c r="C35" s="85">
        <v>665.5</v>
      </c>
      <c r="D35" s="33" t="s">
        <v>208</v>
      </c>
      <c r="E35" s="114" t="s">
        <v>152</v>
      </c>
      <c r="F35" s="117"/>
    </row>
    <row r="36" spans="1:6" s="4" customFormat="1" x14ac:dyDescent="0.25">
      <c r="A36" s="29">
        <v>23</v>
      </c>
      <c r="B36" s="115">
        <v>46031</v>
      </c>
      <c r="C36" s="85">
        <v>470.7</v>
      </c>
      <c r="D36" s="33" t="s">
        <v>209</v>
      </c>
      <c r="E36" s="114" t="s">
        <v>19</v>
      </c>
      <c r="F36" s="117"/>
    </row>
    <row r="37" spans="1:6" s="4" customFormat="1" x14ac:dyDescent="0.25">
      <c r="A37" s="29">
        <v>24</v>
      </c>
      <c r="B37" s="115">
        <v>46034</v>
      </c>
      <c r="C37" s="85">
        <v>325502.57</v>
      </c>
      <c r="D37" s="33" t="s">
        <v>80</v>
      </c>
      <c r="E37" s="114" t="s">
        <v>153</v>
      </c>
      <c r="F37" s="117"/>
    </row>
    <row r="38" spans="1:6" s="4" customFormat="1" x14ac:dyDescent="0.25">
      <c r="A38" s="29">
        <v>25</v>
      </c>
      <c r="B38" s="115">
        <v>46034</v>
      </c>
      <c r="C38" s="85">
        <v>1581.89</v>
      </c>
      <c r="D38" s="33" t="s">
        <v>18</v>
      </c>
      <c r="E38" s="114" t="s">
        <v>154</v>
      </c>
      <c r="F38" s="117"/>
    </row>
    <row r="39" spans="1:6" s="4" customFormat="1" x14ac:dyDescent="0.25">
      <c r="A39" s="29">
        <v>26</v>
      </c>
      <c r="B39" s="115">
        <v>46034</v>
      </c>
      <c r="C39" s="108">
        <v>2043468.14</v>
      </c>
      <c r="D39" s="33" t="s">
        <v>23</v>
      </c>
      <c r="E39" s="114" t="s">
        <v>155</v>
      </c>
      <c r="F39" s="117"/>
    </row>
    <row r="40" spans="1:6" s="4" customFormat="1" x14ac:dyDescent="0.25">
      <c r="A40" s="29">
        <v>27</v>
      </c>
      <c r="B40" s="115">
        <v>46034</v>
      </c>
      <c r="C40" s="85">
        <f>692.37+547.5</f>
        <v>1239.8699999999999</v>
      </c>
      <c r="D40" s="33" t="s">
        <v>15</v>
      </c>
      <c r="E40" s="114" t="s">
        <v>156</v>
      </c>
      <c r="F40" s="117"/>
    </row>
    <row r="41" spans="1:6" s="4" customFormat="1" x14ac:dyDescent="0.25">
      <c r="A41" s="29">
        <v>28</v>
      </c>
      <c r="B41" s="115">
        <v>46034</v>
      </c>
      <c r="C41" s="85">
        <f>85656.82-61080.19</f>
        <v>24576.630000000005</v>
      </c>
      <c r="D41" s="33" t="s">
        <v>15</v>
      </c>
      <c r="E41" s="114" t="s">
        <v>157</v>
      </c>
      <c r="F41" s="117"/>
    </row>
    <row r="42" spans="1:6" s="4" customFormat="1" x14ac:dyDescent="0.25">
      <c r="A42" s="29">
        <v>29</v>
      </c>
      <c r="B42" s="115">
        <v>46034</v>
      </c>
      <c r="C42" s="85">
        <f>332982.93+365850.76</f>
        <v>698833.69</v>
      </c>
      <c r="D42" s="33" t="s">
        <v>204</v>
      </c>
      <c r="E42" s="114" t="s">
        <v>149</v>
      </c>
      <c r="F42" s="117"/>
    </row>
    <row r="43" spans="1:6" s="4" customFormat="1" x14ac:dyDescent="0.25">
      <c r="A43" s="29">
        <v>30</v>
      </c>
      <c r="B43" s="115">
        <v>46034</v>
      </c>
      <c r="C43" s="85">
        <v>2398</v>
      </c>
      <c r="D43" s="77" t="s">
        <v>236</v>
      </c>
      <c r="E43" s="112" t="s">
        <v>237</v>
      </c>
      <c r="F43" s="117" t="s">
        <v>111</v>
      </c>
    </row>
    <row r="44" spans="1:6" s="4" customFormat="1" x14ac:dyDescent="0.25">
      <c r="A44" s="29">
        <v>31</v>
      </c>
      <c r="B44" s="115">
        <v>46035</v>
      </c>
      <c r="C44" s="85">
        <v>1140.75</v>
      </c>
      <c r="D44" s="77" t="s">
        <v>235</v>
      </c>
      <c r="E44" s="112" t="s">
        <v>145</v>
      </c>
      <c r="F44" s="117" t="s">
        <v>111</v>
      </c>
    </row>
    <row r="45" spans="1:6" s="4" customFormat="1" x14ac:dyDescent="0.25">
      <c r="A45" s="29">
        <v>32</v>
      </c>
      <c r="B45" s="115">
        <v>46035</v>
      </c>
      <c r="C45" s="85">
        <f>250943.84</f>
        <v>250943.84</v>
      </c>
      <c r="D45" s="33" t="s">
        <v>204</v>
      </c>
      <c r="E45" s="114" t="s">
        <v>149</v>
      </c>
      <c r="F45" s="117"/>
    </row>
    <row r="46" spans="1:6" s="4" customFormat="1" x14ac:dyDescent="0.25">
      <c r="A46" s="29">
        <v>33</v>
      </c>
      <c r="B46" s="115">
        <v>46035</v>
      </c>
      <c r="C46" s="85">
        <v>202.71</v>
      </c>
      <c r="D46" s="33" t="s">
        <v>94</v>
      </c>
      <c r="E46" s="114" t="s">
        <v>130</v>
      </c>
      <c r="F46" s="117"/>
    </row>
    <row r="47" spans="1:6" s="4" customFormat="1" x14ac:dyDescent="0.25">
      <c r="A47" s="29">
        <v>34</v>
      </c>
      <c r="B47" s="115">
        <v>46035</v>
      </c>
      <c r="C47" s="85">
        <v>1063.5899999999999</v>
      </c>
      <c r="D47" s="33" t="s">
        <v>88</v>
      </c>
      <c r="E47" s="114" t="s">
        <v>16</v>
      </c>
      <c r="F47" s="117"/>
    </row>
    <row r="48" spans="1:6" s="4" customFormat="1" x14ac:dyDescent="0.25">
      <c r="A48" s="29">
        <v>35</v>
      </c>
      <c r="B48" s="115">
        <v>46035</v>
      </c>
      <c r="C48" s="85">
        <f>32304.1+499897.49+138773.79+28398.22+257489.45</f>
        <v>956863.05</v>
      </c>
      <c r="D48" s="33" t="s">
        <v>134</v>
      </c>
      <c r="E48" s="114" t="s">
        <v>120</v>
      </c>
      <c r="F48" s="117"/>
    </row>
    <row r="49" spans="1:7" s="4" customFormat="1" x14ac:dyDescent="0.25">
      <c r="A49" s="29">
        <v>36</v>
      </c>
      <c r="B49" s="115">
        <v>46035</v>
      </c>
      <c r="C49" s="85">
        <v>2955.56</v>
      </c>
      <c r="D49" s="33" t="s">
        <v>133</v>
      </c>
      <c r="E49" s="114" t="s">
        <v>158</v>
      </c>
      <c r="F49" s="117"/>
    </row>
    <row r="50" spans="1:7" s="4" customFormat="1" x14ac:dyDescent="0.25">
      <c r="A50" s="29">
        <v>37</v>
      </c>
      <c r="B50" s="115">
        <v>46035</v>
      </c>
      <c r="C50" s="85">
        <v>323.64</v>
      </c>
      <c r="D50" s="33" t="s">
        <v>84</v>
      </c>
      <c r="E50" s="114" t="s">
        <v>125</v>
      </c>
      <c r="F50" s="117"/>
    </row>
    <row r="51" spans="1:7" s="4" customFormat="1" x14ac:dyDescent="0.25">
      <c r="A51" s="29">
        <v>38</v>
      </c>
      <c r="B51" s="115">
        <v>46035</v>
      </c>
      <c r="C51" s="85">
        <v>92829.14</v>
      </c>
      <c r="D51" s="33" t="s">
        <v>136</v>
      </c>
      <c r="E51" s="114" t="s">
        <v>159</v>
      </c>
      <c r="F51" s="117"/>
    </row>
    <row r="52" spans="1:7" s="4" customFormat="1" x14ac:dyDescent="0.25">
      <c r="A52" s="29">
        <v>39</v>
      </c>
      <c r="B52" s="115">
        <v>46035</v>
      </c>
      <c r="C52" s="85">
        <v>23008.080000000002</v>
      </c>
      <c r="D52" s="33" t="s">
        <v>13</v>
      </c>
      <c r="E52" s="114" t="s">
        <v>122</v>
      </c>
      <c r="F52" s="117"/>
    </row>
    <row r="53" spans="1:7" s="4" customFormat="1" x14ac:dyDescent="0.25">
      <c r="A53" s="29">
        <v>40</v>
      </c>
      <c r="B53" s="115">
        <v>46035</v>
      </c>
      <c r="C53" s="85">
        <v>85.28</v>
      </c>
      <c r="D53" s="33" t="s">
        <v>103</v>
      </c>
      <c r="E53" s="114" t="s">
        <v>160</v>
      </c>
      <c r="F53" s="117"/>
    </row>
    <row r="54" spans="1:7" s="4" customFormat="1" x14ac:dyDescent="0.25">
      <c r="A54" s="29">
        <v>41</v>
      </c>
      <c r="B54" s="115">
        <v>46036</v>
      </c>
      <c r="C54" s="31">
        <v>302.5</v>
      </c>
      <c r="D54" s="33" t="s">
        <v>22</v>
      </c>
      <c r="E54" s="114" t="s">
        <v>161</v>
      </c>
      <c r="F54" s="118"/>
    </row>
    <row r="55" spans="1:7" s="4" customFormat="1" x14ac:dyDescent="0.25">
      <c r="A55" s="29">
        <v>42</v>
      </c>
      <c r="B55" s="115">
        <v>46036</v>
      </c>
      <c r="C55" s="85">
        <f>42985.88+85933.35</f>
        <v>128919.23000000001</v>
      </c>
      <c r="D55" s="33" t="s">
        <v>210</v>
      </c>
      <c r="E55" s="114" t="s">
        <v>16</v>
      </c>
      <c r="F55" s="117"/>
    </row>
    <row r="56" spans="1:7" s="4" customFormat="1" x14ac:dyDescent="0.25">
      <c r="A56" s="29">
        <v>43</v>
      </c>
      <c r="B56" s="115">
        <v>46036</v>
      </c>
      <c r="C56" s="76">
        <v>7860.16</v>
      </c>
      <c r="D56" s="33" t="s">
        <v>211</v>
      </c>
      <c r="E56" s="114" t="s">
        <v>162</v>
      </c>
      <c r="F56" s="117"/>
      <c r="G56" s="80"/>
    </row>
    <row r="57" spans="1:7" s="4" customFormat="1" x14ac:dyDescent="0.25">
      <c r="A57" s="29">
        <v>44</v>
      </c>
      <c r="B57" s="115">
        <v>46036</v>
      </c>
      <c r="C57" s="85">
        <v>3495.69</v>
      </c>
      <c r="D57" s="33" t="s">
        <v>88</v>
      </c>
      <c r="E57" s="114" t="s">
        <v>20</v>
      </c>
      <c r="F57" s="117"/>
      <c r="G57" s="80"/>
    </row>
    <row r="58" spans="1:7" s="4" customFormat="1" x14ac:dyDescent="0.25">
      <c r="A58" s="29">
        <v>45</v>
      </c>
      <c r="B58" s="115">
        <v>46036</v>
      </c>
      <c r="C58" s="85">
        <v>465.39</v>
      </c>
      <c r="D58" s="33" t="s">
        <v>101</v>
      </c>
      <c r="E58" s="114" t="s">
        <v>20</v>
      </c>
      <c r="F58" s="117"/>
      <c r="G58" s="80"/>
    </row>
    <row r="59" spans="1:7" s="4" customFormat="1" x14ac:dyDescent="0.25">
      <c r="A59" s="29">
        <v>46</v>
      </c>
      <c r="B59" s="115">
        <v>46036</v>
      </c>
      <c r="C59" s="85">
        <f>4067.23+4944.2</f>
        <v>9011.43</v>
      </c>
      <c r="D59" s="33" t="s">
        <v>58</v>
      </c>
      <c r="E59" s="114" t="s">
        <v>16</v>
      </c>
      <c r="F59" s="117"/>
      <c r="G59" s="80"/>
    </row>
    <row r="60" spans="1:7" s="4" customFormat="1" x14ac:dyDescent="0.25">
      <c r="A60" s="29">
        <v>47</v>
      </c>
      <c r="B60" s="115">
        <v>46036</v>
      </c>
      <c r="C60" s="85">
        <v>9710.7999999999993</v>
      </c>
      <c r="D60" s="33" t="s">
        <v>139</v>
      </c>
      <c r="E60" s="114" t="s">
        <v>71</v>
      </c>
      <c r="F60" s="117"/>
      <c r="G60" s="80"/>
    </row>
    <row r="61" spans="1:7" s="4" customFormat="1" x14ac:dyDescent="0.25">
      <c r="A61" s="29">
        <v>48</v>
      </c>
      <c r="B61" s="115">
        <v>46036</v>
      </c>
      <c r="C61" s="85">
        <v>2093.2800000000002</v>
      </c>
      <c r="D61" s="33" t="s">
        <v>212</v>
      </c>
      <c r="E61" s="114" t="s">
        <v>117</v>
      </c>
      <c r="F61" s="117"/>
      <c r="G61" s="80"/>
    </row>
    <row r="62" spans="1:7" s="4" customFormat="1" x14ac:dyDescent="0.25">
      <c r="A62" s="29">
        <v>49</v>
      </c>
      <c r="B62" s="115">
        <v>46036</v>
      </c>
      <c r="C62" s="85">
        <v>3809.64</v>
      </c>
      <c r="D62" s="33" t="s">
        <v>213</v>
      </c>
      <c r="E62" s="114" t="s">
        <v>117</v>
      </c>
      <c r="F62" s="117"/>
      <c r="G62" s="80"/>
    </row>
    <row r="63" spans="1:7" s="4" customFormat="1" x14ac:dyDescent="0.25">
      <c r="A63" s="29">
        <v>50</v>
      </c>
      <c r="B63" s="115">
        <v>46036</v>
      </c>
      <c r="C63" s="85">
        <v>432</v>
      </c>
      <c r="D63" s="33" t="s">
        <v>13</v>
      </c>
      <c r="E63" s="114" t="s">
        <v>163</v>
      </c>
      <c r="F63" s="117"/>
      <c r="G63" s="80"/>
    </row>
    <row r="64" spans="1:7" s="4" customFormat="1" x14ac:dyDescent="0.25">
      <c r="A64" s="29">
        <v>51</v>
      </c>
      <c r="B64" s="115">
        <v>46036</v>
      </c>
      <c r="C64" s="85">
        <v>2090</v>
      </c>
      <c r="D64" s="33" t="s">
        <v>60</v>
      </c>
      <c r="E64" s="114" t="s">
        <v>17</v>
      </c>
      <c r="F64" s="117"/>
      <c r="G64" s="80"/>
    </row>
    <row r="65" spans="1:7" s="4" customFormat="1" x14ac:dyDescent="0.25">
      <c r="A65" s="29">
        <v>52</v>
      </c>
      <c r="B65" s="115">
        <v>46036</v>
      </c>
      <c r="C65" s="85">
        <f>6883.34*5.164</f>
        <v>35545.567759999998</v>
      </c>
      <c r="D65" s="33" t="s">
        <v>214</v>
      </c>
      <c r="E65" s="114" t="s">
        <v>268</v>
      </c>
      <c r="F65" s="117"/>
      <c r="G65" s="80"/>
    </row>
    <row r="66" spans="1:7" s="4" customFormat="1" x14ac:dyDescent="0.25">
      <c r="A66" s="29">
        <v>53</v>
      </c>
      <c r="B66" s="115">
        <v>46036</v>
      </c>
      <c r="C66" s="85">
        <f>84700</f>
        <v>84700</v>
      </c>
      <c r="D66" s="33" t="s">
        <v>204</v>
      </c>
      <c r="E66" s="114" t="s">
        <v>149</v>
      </c>
      <c r="F66" s="117"/>
      <c r="G66" s="80"/>
    </row>
    <row r="67" spans="1:7" s="4" customFormat="1" x14ac:dyDescent="0.25">
      <c r="A67" s="29">
        <v>54</v>
      </c>
      <c r="B67" s="115">
        <v>46036</v>
      </c>
      <c r="C67" s="85">
        <v>139.15</v>
      </c>
      <c r="D67" s="77" t="s">
        <v>238</v>
      </c>
      <c r="E67" s="112" t="s">
        <v>114</v>
      </c>
      <c r="F67" s="117" t="s">
        <v>111</v>
      </c>
      <c r="G67" s="80"/>
    </row>
    <row r="68" spans="1:7" s="4" customFormat="1" x14ac:dyDescent="0.25">
      <c r="A68" s="29">
        <v>55</v>
      </c>
      <c r="B68" s="115">
        <v>46036</v>
      </c>
      <c r="C68" s="108">
        <v>354.66</v>
      </c>
      <c r="D68" s="77" t="s">
        <v>112</v>
      </c>
      <c r="E68" s="112" t="s">
        <v>239</v>
      </c>
      <c r="F68" s="117" t="s">
        <v>111</v>
      </c>
      <c r="G68" s="80"/>
    </row>
    <row r="69" spans="1:7" s="4" customFormat="1" x14ac:dyDescent="0.25">
      <c r="A69" s="29">
        <v>56</v>
      </c>
      <c r="B69" s="115">
        <v>46037</v>
      </c>
      <c r="C69" s="85">
        <v>509.64</v>
      </c>
      <c r="D69" s="77" t="s">
        <v>115</v>
      </c>
      <c r="E69" s="112" t="s">
        <v>116</v>
      </c>
      <c r="F69" s="117" t="s">
        <v>111</v>
      </c>
      <c r="G69" s="80"/>
    </row>
    <row r="70" spans="1:7" s="4" customFormat="1" x14ac:dyDescent="0.25">
      <c r="A70" s="29">
        <v>57</v>
      </c>
      <c r="B70" s="115">
        <v>46037</v>
      </c>
      <c r="C70" s="85">
        <v>3579.18</v>
      </c>
      <c r="D70" s="77" t="s">
        <v>240</v>
      </c>
      <c r="E70" s="112" t="s">
        <v>106</v>
      </c>
      <c r="F70" s="117" t="s">
        <v>111</v>
      </c>
      <c r="G70" s="80"/>
    </row>
    <row r="71" spans="1:7" s="4" customFormat="1" x14ac:dyDescent="0.25">
      <c r="A71" s="29">
        <v>58</v>
      </c>
      <c r="B71" s="115">
        <v>46037</v>
      </c>
      <c r="C71" s="85">
        <v>1848.59</v>
      </c>
      <c r="D71" s="77" t="s">
        <v>241</v>
      </c>
      <c r="E71" s="112" t="s">
        <v>242</v>
      </c>
      <c r="F71" s="117" t="s">
        <v>111</v>
      </c>
      <c r="G71" s="80"/>
    </row>
    <row r="72" spans="1:7" s="4" customFormat="1" x14ac:dyDescent="0.25">
      <c r="A72" s="29">
        <v>59</v>
      </c>
      <c r="B72" s="115">
        <v>46037</v>
      </c>
      <c r="C72" s="108">
        <f>108065.1</f>
        <v>108065.1</v>
      </c>
      <c r="D72" s="33" t="s">
        <v>204</v>
      </c>
      <c r="E72" s="114" t="s">
        <v>149</v>
      </c>
      <c r="F72" s="117"/>
      <c r="G72" s="80"/>
    </row>
    <row r="73" spans="1:7" s="4" customFormat="1" x14ac:dyDescent="0.25">
      <c r="A73" s="29">
        <v>60</v>
      </c>
      <c r="B73" s="115">
        <v>46037</v>
      </c>
      <c r="C73" s="85">
        <v>3163.06</v>
      </c>
      <c r="D73" s="33" t="s">
        <v>68</v>
      </c>
      <c r="E73" s="114" t="s">
        <v>21</v>
      </c>
      <c r="F73" s="117"/>
      <c r="G73" s="80"/>
    </row>
    <row r="74" spans="1:7" s="4" customFormat="1" x14ac:dyDescent="0.25">
      <c r="A74" s="29">
        <v>61</v>
      </c>
      <c r="B74" s="115">
        <v>46037</v>
      </c>
      <c r="C74" s="85">
        <v>1815</v>
      </c>
      <c r="D74" s="33" t="s">
        <v>95</v>
      </c>
      <c r="E74" s="114" t="s">
        <v>91</v>
      </c>
      <c r="F74" s="117"/>
      <c r="G74" s="80"/>
    </row>
    <row r="75" spans="1:7" s="4" customFormat="1" x14ac:dyDescent="0.25">
      <c r="A75" s="29">
        <v>62</v>
      </c>
      <c r="B75" s="115">
        <v>46037</v>
      </c>
      <c r="C75" s="85">
        <v>217490.7</v>
      </c>
      <c r="D75" s="33" t="s">
        <v>215</v>
      </c>
      <c r="E75" s="114" t="s">
        <v>164</v>
      </c>
      <c r="F75" s="117"/>
      <c r="G75" s="80"/>
    </row>
    <row r="76" spans="1:7" s="4" customFormat="1" x14ac:dyDescent="0.25">
      <c r="A76" s="29">
        <v>63</v>
      </c>
      <c r="B76" s="115">
        <v>46037</v>
      </c>
      <c r="C76" s="85">
        <v>380352.43</v>
      </c>
      <c r="D76" s="33" t="s">
        <v>23</v>
      </c>
      <c r="E76" s="114" t="s">
        <v>165</v>
      </c>
      <c r="F76" s="117"/>
      <c r="G76" s="80"/>
    </row>
    <row r="77" spans="1:7" s="4" customFormat="1" x14ac:dyDescent="0.25">
      <c r="A77" s="29">
        <v>64</v>
      </c>
      <c r="B77" s="115">
        <v>46037</v>
      </c>
      <c r="C77" s="76">
        <v>892.13</v>
      </c>
      <c r="D77" s="33" t="s">
        <v>136</v>
      </c>
      <c r="E77" s="114" t="s">
        <v>166</v>
      </c>
      <c r="F77" s="117"/>
      <c r="G77" s="80"/>
    </row>
    <row r="78" spans="1:7" s="4" customFormat="1" x14ac:dyDescent="0.25">
      <c r="A78" s="29">
        <v>65</v>
      </c>
      <c r="B78" s="115">
        <v>46037</v>
      </c>
      <c r="C78" s="76">
        <f>96.93+73215.92+343601.04+921729.78+11120.05</f>
        <v>1349763.72</v>
      </c>
      <c r="D78" s="33" t="s">
        <v>100</v>
      </c>
      <c r="E78" s="114" t="s">
        <v>96</v>
      </c>
      <c r="F78" s="117"/>
      <c r="G78" s="80"/>
    </row>
    <row r="79" spans="1:7" s="4" customFormat="1" x14ac:dyDescent="0.25">
      <c r="A79" s="29">
        <v>66</v>
      </c>
      <c r="B79" s="115">
        <v>46037</v>
      </c>
      <c r="C79" s="85">
        <f>0.27+0.3+222.22+431.79+0.27+959.51+43.19-1931.42+1140555.32+40215.5</f>
        <v>1180496.95</v>
      </c>
      <c r="D79" s="33" t="s">
        <v>100</v>
      </c>
      <c r="E79" s="114" t="s">
        <v>96</v>
      </c>
      <c r="F79" s="118"/>
    </row>
    <row r="80" spans="1:7" s="4" customFormat="1" x14ac:dyDescent="0.25">
      <c r="A80" s="29">
        <v>67</v>
      </c>
      <c r="B80" s="115">
        <v>46037</v>
      </c>
      <c r="C80" s="31">
        <v>10261791.41</v>
      </c>
      <c r="D80" s="33" t="s">
        <v>102</v>
      </c>
      <c r="E80" s="114" t="s">
        <v>167</v>
      </c>
      <c r="F80" s="118"/>
    </row>
    <row r="81" spans="1:6" s="4" customFormat="1" x14ac:dyDescent="0.25">
      <c r="A81" s="29">
        <v>68</v>
      </c>
      <c r="B81" s="115">
        <v>46038</v>
      </c>
      <c r="C81" s="85">
        <v>974288.95</v>
      </c>
      <c r="D81" s="33" t="s">
        <v>100</v>
      </c>
      <c r="E81" s="114" t="s">
        <v>96</v>
      </c>
      <c r="F81" s="117"/>
    </row>
    <row r="82" spans="1:6" s="4" customFormat="1" x14ac:dyDescent="0.25">
      <c r="A82" s="29">
        <v>69</v>
      </c>
      <c r="B82" s="115">
        <v>46038</v>
      </c>
      <c r="C82" s="85">
        <v>2043468.14</v>
      </c>
      <c r="D82" s="33" t="s">
        <v>23</v>
      </c>
      <c r="E82" s="114" t="s">
        <v>129</v>
      </c>
      <c r="F82" s="117"/>
    </row>
    <row r="83" spans="1:6" s="4" customFormat="1" x14ac:dyDescent="0.25">
      <c r="A83" s="29">
        <v>70</v>
      </c>
      <c r="B83" s="115">
        <v>46038</v>
      </c>
      <c r="C83" s="85">
        <v>7232.23</v>
      </c>
      <c r="D83" s="33" t="s">
        <v>67</v>
      </c>
      <c r="E83" s="114" t="s">
        <v>126</v>
      </c>
      <c r="F83" s="117"/>
    </row>
    <row r="84" spans="1:6" s="4" customFormat="1" x14ac:dyDescent="0.25">
      <c r="A84" s="29">
        <v>71</v>
      </c>
      <c r="B84" s="115">
        <v>46038</v>
      </c>
      <c r="C84" s="108">
        <v>11393.36</v>
      </c>
      <c r="D84" s="33" t="s">
        <v>108</v>
      </c>
      <c r="E84" s="114" t="s">
        <v>168</v>
      </c>
      <c r="F84" s="117"/>
    </row>
    <row r="85" spans="1:6" s="4" customFormat="1" x14ac:dyDescent="0.25">
      <c r="A85" s="29">
        <v>72</v>
      </c>
      <c r="B85" s="115">
        <v>46038</v>
      </c>
      <c r="C85" s="85">
        <v>266.81</v>
      </c>
      <c r="D85" s="33" t="s">
        <v>14</v>
      </c>
      <c r="E85" s="114" t="s">
        <v>169</v>
      </c>
      <c r="F85" s="117"/>
    </row>
    <row r="86" spans="1:6" s="4" customFormat="1" x14ac:dyDescent="0.25">
      <c r="A86" s="29">
        <v>73</v>
      </c>
      <c r="B86" s="115">
        <v>46038</v>
      </c>
      <c r="C86" s="85">
        <v>97.77</v>
      </c>
      <c r="D86" s="33" t="s">
        <v>216</v>
      </c>
      <c r="E86" s="114" t="s">
        <v>170</v>
      </c>
      <c r="F86" s="117"/>
    </row>
    <row r="87" spans="1:6" s="4" customFormat="1" x14ac:dyDescent="0.25">
      <c r="A87" s="29">
        <v>74</v>
      </c>
      <c r="B87" s="115">
        <v>46038</v>
      </c>
      <c r="C87" s="85">
        <v>5901.9</v>
      </c>
      <c r="D87" s="33" t="s">
        <v>67</v>
      </c>
      <c r="E87" s="114" t="s">
        <v>171</v>
      </c>
      <c r="F87" s="117"/>
    </row>
    <row r="88" spans="1:6" s="4" customFormat="1" x14ac:dyDescent="0.25">
      <c r="A88" s="29">
        <v>75</v>
      </c>
      <c r="B88" s="115">
        <v>46038</v>
      </c>
      <c r="C88" s="85">
        <f>116940.45+30057.13</f>
        <v>146997.57999999999</v>
      </c>
      <c r="D88" s="33" t="s">
        <v>217</v>
      </c>
      <c r="E88" s="114" t="s">
        <v>16</v>
      </c>
      <c r="F88" s="117"/>
    </row>
    <row r="89" spans="1:6" s="4" customFormat="1" x14ac:dyDescent="0.25">
      <c r="A89" s="29">
        <v>76</v>
      </c>
      <c r="B89" s="115">
        <v>46038</v>
      </c>
      <c r="C89" s="85">
        <v>6177.48</v>
      </c>
      <c r="D89" s="33" t="s">
        <v>218</v>
      </c>
      <c r="E89" s="114" t="s">
        <v>107</v>
      </c>
      <c r="F89" s="117"/>
    </row>
    <row r="90" spans="1:6" s="4" customFormat="1" x14ac:dyDescent="0.25">
      <c r="A90" s="29">
        <v>77</v>
      </c>
      <c r="B90" s="115">
        <v>46038</v>
      </c>
      <c r="C90" s="85">
        <f>249388.87</f>
        <v>249388.87</v>
      </c>
      <c r="D90" s="33" t="s">
        <v>204</v>
      </c>
      <c r="E90" s="114" t="s">
        <v>149</v>
      </c>
      <c r="F90" s="117"/>
    </row>
    <row r="91" spans="1:6" s="4" customFormat="1" x14ac:dyDescent="0.25">
      <c r="A91" s="29">
        <v>78</v>
      </c>
      <c r="B91" s="115">
        <v>46038</v>
      </c>
      <c r="C91" s="85">
        <v>546</v>
      </c>
      <c r="D91" s="77" t="s">
        <v>243</v>
      </c>
      <c r="E91" s="112" t="s">
        <v>244</v>
      </c>
      <c r="F91" s="117" t="s">
        <v>111</v>
      </c>
    </row>
    <row r="92" spans="1:6" s="4" customFormat="1" x14ac:dyDescent="0.25">
      <c r="A92" s="29">
        <v>79</v>
      </c>
      <c r="B92" s="115">
        <v>46038</v>
      </c>
      <c r="C92" s="85">
        <v>1023.97</v>
      </c>
      <c r="D92" s="77" t="s">
        <v>245</v>
      </c>
      <c r="E92" s="112" t="s">
        <v>246</v>
      </c>
      <c r="F92" s="117" t="s">
        <v>111</v>
      </c>
    </row>
    <row r="93" spans="1:6" s="4" customFormat="1" x14ac:dyDescent="0.25">
      <c r="A93" s="29">
        <v>80</v>
      </c>
      <c r="B93" s="115">
        <v>46038</v>
      </c>
      <c r="C93" s="85">
        <v>176.15</v>
      </c>
      <c r="D93" s="77" t="s">
        <v>112</v>
      </c>
      <c r="E93" s="112" t="s">
        <v>127</v>
      </c>
      <c r="F93" s="117" t="s">
        <v>111</v>
      </c>
    </row>
    <row r="94" spans="1:6" s="4" customFormat="1" x14ac:dyDescent="0.25">
      <c r="A94" s="29">
        <v>81</v>
      </c>
      <c r="B94" s="115">
        <v>46041</v>
      </c>
      <c r="C94" s="85">
        <v>149</v>
      </c>
      <c r="D94" s="77" t="s">
        <v>247</v>
      </c>
      <c r="E94" s="112" t="s">
        <v>248</v>
      </c>
      <c r="F94" s="117" t="s">
        <v>111</v>
      </c>
    </row>
    <row r="95" spans="1:6" s="4" customFormat="1" x14ac:dyDescent="0.25">
      <c r="A95" s="29">
        <v>82</v>
      </c>
      <c r="B95" s="115">
        <v>46041</v>
      </c>
      <c r="C95" s="85">
        <v>276</v>
      </c>
      <c r="D95" s="77" t="s">
        <v>249</v>
      </c>
      <c r="E95" s="112" t="s">
        <v>250</v>
      </c>
      <c r="F95" s="117" t="s">
        <v>111</v>
      </c>
    </row>
    <row r="96" spans="1:6" s="4" customFormat="1" x14ac:dyDescent="0.25">
      <c r="A96" s="29">
        <v>83</v>
      </c>
      <c r="B96" s="115">
        <v>46041</v>
      </c>
      <c r="C96" s="85">
        <f>367366.29</f>
        <v>367366.29</v>
      </c>
      <c r="D96" s="33" t="s">
        <v>204</v>
      </c>
      <c r="E96" s="114" t="s">
        <v>149</v>
      </c>
      <c r="F96" s="117"/>
    </row>
    <row r="97" spans="1:6" s="4" customFormat="1" x14ac:dyDescent="0.25">
      <c r="A97" s="29">
        <v>84</v>
      </c>
      <c r="B97" s="115">
        <v>46041</v>
      </c>
      <c r="C97" s="85">
        <f>67955.35-2718.2</f>
        <v>65237.150000000009</v>
      </c>
      <c r="D97" s="33" t="s">
        <v>135</v>
      </c>
      <c r="E97" s="114" t="s">
        <v>121</v>
      </c>
      <c r="F97" s="117"/>
    </row>
    <row r="98" spans="1:6" s="4" customFormat="1" x14ac:dyDescent="0.25">
      <c r="A98" s="29">
        <v>85</v>
      </c>
      <c r="B98" s="115">
        <v>46041</v>
      </c>
      <c r="C98" s="85">
        <f>726+3025</f>
        <v>3751</v>
      </c>
      <c r="D98" s="33" t="s">
        <v>219</v>
      </c>
      <c r="E98" s="114" t="s">
        <v>172</v>
      </c>
      <c r="F98" s="117"/>
    </row>
    <row r="99" spans="1:6" s="4" customFormat="1" x14ac:dyDescent="0.25">
      <c r="A99" s="29">
        <v>86</v>
      </c>
      <c r="B99" s="115">
        <v>46041</v>
      </c>
      <c r="C99" s="85">
        <v>2268.75</v>
      </c>
      <c r="D99" s="33" t="s">
        <v>220</v>
      </c>
      <c r="E99" s="114" t="s">
        <v>173</v>
      </c>
      <c r="F99" s="117"/>
    </row>
    <row r="100" spans="1:6" s="4" customFormat="1" x14ac:dyDescent="0.25">
      <c r="A100" s="29">
        <v>87</v>
      </c>
      <c r="B100" s="115">
        <v>46041</v>
      </c>
      <c r="C100" s="85">
        <v>1815</v>
      </c>
      <c r="D100" s="33" t="s">
        <v>59</v>
      </c>
      <c r="E100" s="114" t="s">
        <v>174</v>
      </c>
      <c r="F100" s="117"/>
    </row>
    <row r="101" spans="1:6" s="4" customFormat="1" x14ac:dyDescent="0.25">
      <c r="A101" s="29">
        <v>88</v>
      </c>
      <c r="B101" s="115">
        <v>46041</v>
      </c>
      <c r="C101" s="85">
        <v>243.59</v>
      </c>
      <c r="D101" s="33" t="s">
        <v>144</v>
      </c>
      <c r="E101" s="114" t="s">
        <v>118</v>
      </c>
      <c r="F101" s="117"/>
    </row>
    <row r="102" spans="1:6" s="4" customFormat="1" x14ac:dyDescent="0.25">
      <c r="A102" s="29">
        <v>89</v>
      </c>
      <c r="B102" s="115">
        <v>46041</v>
      </c>
      <c r="C102" s="85">
        <v>350</v>
      </c>
      <c r="D102" s="33" t="s">
        <v>221</v>
      </c>
      <c r="E102" s="114" t="s">
        <v>71</v>
      </c>
      <c r="F102" s="117"/>
    </row>
    <row r="103" spans="1:6" s="4" customFormat="1" x14ac:dyDescent="0.25">
      <c r="A103" s="29">
        <v>90</v>
      </c>
      <c r="B103" s="115">
        <v>46042</v>
      </c>
      <c r="C103" s="85">
        <v>1148190.45</v>
      </c>
      <c r="D103" s="32" t="s">
        <v>92</v>
      </c>
      <c r="E103" s="113" t="s">
        <v>128</v>
      </c>
      <c r="F103" s="117"/>
    </row>
    <row r="104" spans="1:6" s="4" customFormat="1" x14ac:dyDescent="0.25">
      <c r="A104" s="29">
        <v>91</v>
      </c>
      <c r="B104" s="115">
        <v>46042</v>
      </c>
      <c r="C104" s="85">
        <v>1064.8</v>
      </c>
      <c r="D104" s="33" t="s">
        <v>25</v>
      </c>
      <c r="E104" s="114" t="s">
        <v>16</v>
      </c>
      <c r="F104" s="117"/>
    </row>
    <row r="105" spans="1:6" s="4" customFormat="1" x14ac:dyDescent="0.25">
      <c r="A105" s="29">
        <v>92</v>
      </c>
      <c r="B105" s="115">
        <v>46042</v>
      </c>
      <c r="C105" s="85">
        <v>10479.81</v>
      </c>
      <c r="D105" s="33" t="s">
        <v>222</v>
      </c>
      <c r="E105" s="114" t="s">
        <v>175</v>
      </c>
      <c r="F105" s="117"/>
    </row>
    <row r="106" spans="1:6" s="4" customFormat="1" x14ac:dyDescent="0.25">
      <c r="A106" s="29">
        <v>93</v>
      </c>
      <c r="B106" s="115">
        <v>46042</v>
      </c>
      <c r="C106" s="85">
        <v>1754.5</v>
      </c>
      <c r="D106" s="33" t="s">
        <v>15</v>
      </c>
      <c r="E106" s="114" t="s">
        <v>269</v>
      </c>
      <c r="F106" s="117"/>
    </row>
    <row r="107" spans="1:6" s="4" customFormat="1" x14ac:dyDescent="0.25">
      <c r="A107" s="29">
        <v>94</v>
      </c>
      <c r="B107" s="115">
        <v>46042</v>
      </c>
      <c r="C107" s="85">
        <v>187076.53</v>
      </c>
      <c r="D107" s="33" t="s">
        <v>102</v>
      </c>
      <c r="E107" s="114" t="s">
        <v>176</v>
      </c>
      <c r="F107" s="117"/>
    </row>
    <row r="108" spans="1:6" s="4" customFormat="1" x14ac:dyDescent="0.25">
      <c r="A108" s="29">
        <v>95</v>
      </c>
      <c r="B108" s="115">
        <v>46042</v>
      </c>
      <c r="C108" s="85">
        <v>837376.51</v>
      </c>
      <c r="D108" s="33" t="s">
        <v>204</v>
      </c>
      <c r="E108" s="114" t="s">
        <v>149</v>
      </c>
      <c r="F108" s="117"/>
    </row>
    <row r="109" spans="1:6" s="4" customFormat="1" x14ac:dyDescent="0.25">
      <c r="A109" s="29">
        <v>96</v>
      </c>
      <c r="B109" s="115">
        <v>46043</v>
      </c>
      <c r="C109" s="85">
        <v>474501.5</v>
      </c>
      <c r="D109" s="33" t="s">
        <v>204</v>
      </c>
      <c r="E109" s="114" t="s">
        <v>149</v>
      </c>
      <c r="F109" s="117"/>
    </row>
    <row r="110" spans="1:6" s="4" customFormat="1" x14ac:dyDescent="0.25">
      <c r="A110" s="29">
        <v>97</v>
      </c>
      <c r="B110" s="115">
        <v>46043</v>
      </c>
      <c r="C110" s="85">
        <v>675.28</v>
      </c>
      <c r="D110" s="33" t="s">
        <v>89</v>
      </c>
      <c r="E110" s="114" t="s">
        <v>177</v>
      </c>
      <c r="F110" s="117"/>
    </row>
    <row r="111" spans="1:6" s="4" customFormat="1" x14ac:dyDescent="0.25">
      <c r="A111" s="29">
        <v>98</v>
      </c>
      <c r="B111" s="115">
        <v>46043</v>
      </c>
      <c r="C111" s="85">
        <v>360</v>
      </c>
      <c r="D111" s="33" t="s">
        <v>223</v>
      </c>
      <c r="E111" s="114" t="s">
        <v>16</v>
      </c>
      <c r="F111" s="117"/>
    </row>
    <row r="112" spans="1:6" s="4" customFormat="1" x14ac:dyDescent="0.25">
      <c r="A112" s="29">
        <v>99</v>
      </c>
      <c r="B112" s="115">
        <v>46043</v>
      </c>
      <c r="C112" s="85">
        <v>400</v>
      </c>
      <c r="D112" s="33" t="s">
        <v>102</v>
      </c>
      <c r="E112" s="114" t="s">
        <v>178</v>
      </c>
      <c r="F112" s="117"/>
    </row>
    <row r="113" spans="1:6" s="4" customFormat="1" x14ac:dyDescent="0.25">
      <c r="A113" s="29">
        <v>100</v>
      </c>
      <c r="B113" s="115">
        <v>46043</v>
      </c>
      <c r="C113" s="85">
        <v>500</v>
      </c>
      <c r="D113" s="33" t="s">
        <v>144</v>
      </c>
      <c r="E113" s="114" t="s">
        <v>118</v>
      </c>
      <c r="F113" s="117"/>
    </row>
    <row r="114" spans="1:6" s="4" customFormat="1" x14ac:dyDescent="0.25">
      <c r="A114" s="29">
        <v>101</v>
      </c>
      <c r="B114" s="115">
        <v>46043</v>
      </c>
      <c r="C114" s="85">
        <v>752</v>
      </c>
      <c r="D114" s="33" t="s">
        <v>143</v>
      </c>
      <c r="E114" s="114" t="s">
        <v>179</v>
      </c>
      <c r="F114" s="117"/>
    </row>
    <row r="115" spans="1:6" s="4" customFormat="1" x14ac:dyDescent="0.25">
      <c r="A115" s="29">
        <v>102</v>
      </c>
      <c r="B115" s="115">
        <v>46043</v>
      </c>
      <c r="C115" s="85">
        <v>1841</v>
      </c>
      <c r="D115" s="33" t="s">
        <v>224</v>
      </c>
      <c r="E115" s="114" t="s">
        <v>180</v>
      </c>
      <c r="F115" s="117"/>
    </row>
    <row r="116" spans="1:6" s="4" customFormat="1" x14ac:dyDescent="0.25">
      <c r="A116" s="29">
        <v>103</v>
      </c>
      <c r="B116" s="115">
        <v>46043</v>
      </c>
      <c r="C116" s="85">
        <v>325</v>
      </c>
      <c r="D116" s="77" t="s">
        <v>251</v>
      </c>
      <c r="E116" s="112" t="s">
        <v>246</v>
      </c>
      <c r="F116" s="117" t="s">
        <v>111</v>
      </c>
    </row>
    <row r="117" spans="1:6" s="4" customFormat="1" x14ac:dyDescent="0.25">
      <c r="A117" s="29">
        <v>104</v>
      </c>
      <c r="B117" s="115">
        <v>46044</v>
      </c>
      <c r="C117" s="85">
        <v>120</v>
      </c>
      <c r="D117" s="77" t="s">
        <v>252</v>
      </c>
      <c r="E117" s="112" t="s">
        <v>253</v>
      </c>
      <c r="F117" s="117" t="s">
        <v>111</v>
      </c>
    </row>
    <row r="118" spans="1:6" s="4" customFormat="1" x14ac:dyDescent="0.25">
      <c r="A118" s="29">
        <v>105</v>
      </c>
      <c r="B118" s="115">
        <v>46044</v>
      </c>
      <c r="C118" s="85">
        <v>170</v>
      </c>
      <c r="D118" s="77" t="s">
        <v>254</v>
      </c>
      <c r="E118" s="112" t="s">
        <v>113</v>
      </c>
      <c r="F118" s="117" t="s">
        <v>111</v>
      </c>
    </row>
    <row r="119" spans="1:6" s="4" customFormat="1" x14ac:dyDescent="0.25">
      <c r="A119" s="29">
        <v>106</v>
      </c>
      <c r="B119" s="115">
        <v>46044</v>
      </c>
      <c r="C119" s="85">
        <v>121431.24</v>
      </c>
      <c r="D119" s="33" t="s">
        <v>137</v>
      </c>
      <c r="E119" s="114" t="s">
        <v>181</v>
      </c>
      <c r="F119" s="117"/>
    </row>
    <row r="120" spans="1:6" s="4" customFormat="1" x14ac:dyDescent="0.25">
      <c r="A120" s="29">
        <v>107</v>
      </c>
      <c r="B120" s="115">
        <v>46044</v>
      </c>
      <c r="C120" s="85">
        <v>352.78</v>
      </c>
      <c r="D120" s="33" t="s">
        <v>75</v>
      </c>
      <c r="E120" s="114" t="s">
        <v>21</v>
      </c>
      <c r="F120" s="117"/>
    </row>
    <row r="121" spans="1:6" s="4" customFormat="1" x14ac:dyDescent="0.25">
      <c r="A121" s="29">
        <v>108</v>
      </c>
      <c r="B121" s="115">
        <v>46044</v>
      </c>
      <c r="C121" s="85">
        <v>2430.29</v>
      </c>
      <c r="D121" s="33" t="s">
        <v>25</v>
      </c>
      <c r="E121" s="114" t="s">
        <v>16</v>
      </c>
      <c r="F121" s="117"/>
    </row>
    <row r="122" spans="1:6" s="4" customFormat="1" x14ac:dyDescent="0.25">
      <c r="A122" s="29">
        <v>109</v>
      </c>
      <c r="B122" s="115">
        <v>46044</v>
      </c>
      <c r="C122" s="85">
        <v>386.72</v>
      </c>
      <c r="D122" s="33" t="s">
        <v>225</v>
      </c>
      <c r="E122" s="114" t="s">
        <v>17</v>
      </c>
      <c r="F122" s="117"/>
    </row>
    <row r="123" spans="1:6" s="4" customFormat="1" x14ac:dyDescent="0.25">
      <c r="A123" s="29">
        <v>110</v>
      </c>
      <c r="B123" s="115">
        <v>46044</v>
      </c>
      <c r="C123" s="85">
        <v>1023229.02</v>
      </c>
      <c r="D123" s="33" t="s">
        <v>92</v>
      </c>
      <c r="E123" s="114" t="s">
        <v>128</v>
      </c>
      <c r="F123" s="117"/>
    </row>
    <row r="124" spans="1:6" s="4" customFormat="1" x14ac:dyDescent="0.25">
      <c r="A124" s="29">
        <v>111</v>
      </c>
      <c r="B124" s="115">
        <v>46044</v>
      </c>
      <c r="C124" s="85">
        <v>300</v>
      </c>
      <c r="D124" s="33" t="s">
        <v>279</v>
      </c>
      <c r="E124" s="113" t="s">
        <v>182</v>
      </c>
      <c r="F124" s="117"/>
    </row>
    <row r="125" spans="1:6" s="4" customFormat="1" x14ac:dyDescent="0.25">
      <c r="A125" s="29">
        <v>112</v>
      </c>
      <c r="B125" s="115">
        <v>46044</v>
      </c>
      <c r="C125" s="85">
        <v>300</v>
      </c>
      <c r="D125" s="33" t="s">
        <v>279</v>
      </c>
      <c r="E125" s="113" t="s">
        <v>182</v>
      </c>
      <c r="F125" s="117"/>
    </row>
    <row r="126" spans="1:6" s="4" customFormat="1" x14ac:dyDescent="0.25">
      <c r="A126" s="29">
        <v>113</v>
      </c>
      <c r="B126" s="115">
        <v>46044</v>
      </c>
      <c r="C126" s="85">
        <v>300</v>
      </c>
      <c r="D126" s="33" t="s">
        <v>279</v>
      </c>
      <c r="E126" s="113" t="s">
        <v>182</v>
      </c>
      <c r="F126" s="117"/>
    </row>
    <row r="127" spans="1:6" s="4" customFormat="1" x14ac:dyDescent="0.25">
      <c r="A127" s="29">
        <v>114</v>
      </c>
      <c r="B127" s="115">
        <v>46044</v>
      </c>
      <c r="C127" s="85">
        <v>300</v>
      </c>
      <c r="D127" s="33" t="s">
        <v>279</v>
      </c>
      <c r="E127" s="113" t="s">
        <v>182</v>
      </c>
      <c r="F127" s="117"/>
    </row>
    <row r="128" spans="1:6" s="4" customFormat="1" x14ac:dyDescent="0.25">
      <c r="A128" s="29">
        <v>115</v>
      </c>
      <c r="B128" s="115">
        <v>46044</v>
      </c>
      <c r="C128" s="31">
        <v>300</v>
      </c>
      <c r="D128" s="33" t="s">
        <v>279</v>
      </c>
      <c r="E128" s="113" t="s">
        <v>182</v>
      </c>
      <c r="F128" s="117"/>
    </row>
    <row r="129" spans="1:6" s="4" customFormat="1" x14ac:dyDescent="0.25">
      <c r="A129" s="29">
        <v>116</v>
      </c>
      <c r="B129" s="115">
        <v>46044</v>
      </c>
      <c r="C129" s="85">
        <v>300</v>
      </c>
      <c r="D129" s="33" t="s">
        <v>279</v>
      </c>
      <c r="E129" s="113" t="s">
        <v>182</v>
      </c>
      <c r="F129" s="117"/>
    </row>
    <row r="130" spans="1:6" s="4" customFormat="1" x14ac:dyDescent="0.25">
      <c r="A130" s="29">
        <v>117</v>
      </c>
      <c r="B130" s="115">
        <v>46044</v>
      </c>
      <c r="C130" s="85">
        <v>300</v>
      </c>
      <c r="D130" s="33" t="s">
        <v>279</v>
      </c>
      <c r="E130" s="113" t="s">
        <v>182</v>
      </c>
      <c r="F130" s="117"/>
    </row>
    <row r="131" spans="1:6" s="4" customFormat="1" x14ac:dyDescent="0.25">
      <c r="A131" s="29">
        <v>118</v>
      </c>
      <c r="B131" s="115">
        <v>46044</v>
      </c>
      <c r="C131" s="85">
        <v>789.89</v>
      </c>
      <c r="D131" s="32" t="s">
        <v>142</v>
      </c>
      <c r="E131" s="113" t="s">
        <v>183</v>
      </c>
      <c r="F131" s="117"/>
    </row>
    <row r="132" spans="1:6" s="4" customFormat="1" x14ac:dyDescent="0.25">
      <c r="A132" s="29">
        <v>119</v>
      </c>
      <c r="B132" s="115">
        <v>46044</v>
      </c>
      <c r="C132" s="85">
        <v>833.27</v>
      </c>
      <c r="D132" s="32" t="s">
        <v>86</v>
      </c>
      <c r="E132" s="113" t="s">
        <v>270</v>
      </c>
      <c r="F132" s="117"/>
    </row>
    <row r="133" spans="1:6" s="4" customFormat="1" x14ac:dyDescent="0.25">
      <c r="A133" s="29">
        <v>120</v>
      </c>
      <c r="B133" s="115">
        <v>46044</v>
      </c>
      <c r="C133" s="85">
        <f>389907.38</f>
        <v>389907.38</v>
      </c>
      <c r="D133" s="32" t="s">
        <v>204</v>
      </c>
      <c r="E133" s="113" t="s">
        <v>149</v>
      </c>
      <c r="F133" s="117"/>
    </row>
    <row r="134" spans="1:6" s="4" customFormat="1" x14ac:dyDescent="0.25">
      <c r="A134" s="29">
        <v>121</v>
      </c>
      <c r="B134" s="115">
        <v>46045</v>
      </c>
      <c r="C134" s="85">
        <f>42198.75</f>
        <v>42198.75</v>
      </c>
      <c r="D134" s="32" t="s">
        <v>204</v>
      </c>
      <c r="E134" s="113" t="s">
        <v>149</v>
      </c>
      <c r="F134" s="117"/>
    </row>
    <row r="135" spans="1:6" s="4" customFormat="1" x14ac:dyDescent="0.25">
      <c r="A135" s="29">
        <v>122</v>
      </c>
      <c r="B135" s="115">
        <v>46045</v>
      </c>
      <c r="C135" s="85">
        <v>2464.58</v>
      </c>
      <c r="D135" s="32" t="s">
        <v>131</v>
      </c>
      <c r="E135" s="113" t="s">
        <v>17</v>
      </c>
      <c r="F135" s="117"/>
    </row>
    <row r="136" spans="1:6" s="4" customFormat="1" x14ac:dyDescent="0.25">
      <c r="A136" s="29">
        <v>123</v>
      </c>
      <c r="B136" s="115">
        <v>46045</v>
      </c>
      <c r="C136" s="85">
        <v>3545.43</v>
      </c>
      <c r="D136" s="33" t="s">
        <v>61</v>
      </c>
      <c r="E136" s="114" t="s">
        <v>16</v>
      </c>
      <c r="F136" s="117"/>
    </row>
    <row r="137" spans="1:6" s="4" customFormat="1" x14ac:dyDescent="0.25">
      <c r="A137" s="29">
        <v>124</v>
      </c>
      <c r="B137" s="115">
        <v>46045</v>
      </c>
      <c r="C137" s="85">
        <v>2008.6</v>
      </c>
      <c r="D137" s="33" t="s">
        <v>88</v>
      </c>
      <c r="E137" s="114" t="s">
        <v>184</v>
      </c>
      <c r="F137" s="117"/>
    </row>
    <row r="138" spans="1:6" s="4" customFormat="1" x14ac:dyDescent="0.25">
      <c r="A138" s="29">
        <v>125</v>
      </c>
      <c r="B138" s="115">
        <v>46045</v>
      </c>
      <c r="C138" s="85">
        <v>3023.2</v>
      </c>
      <c r="D138" s="33" t="s">
        <v>141</v>
      </c>
      <c r="E138" s="114" t="s">
        <v>185</v>
      </c>
      <c r="F138" s="117"/>
    </row>
    <row r="139" spans="1:6" s="4" customFormat="1" x14ac:dyDescent="0.25">
      <c r="A139" s="29">
        <v>126</v>
      </c>
      <c r="B139" s="115">
        <v>46045</v>
      </c>
      <c r="C139" s="85">
        <f>81.75+1077+59.68+2918.67</f>
        <v>4137.1000000000004</v>
      </c>
      <c r="D139" s="33" t="s">
        <v>92</v>
      </c>
      <c r="E139" s="114" t="s">
        <v>186</v>
      </c>
      <c r="F139" s="117"/>
    </row>
    <row r="140" spans="1:6" s="4" customFormat="1" x14ac:dyDescent="0.25">
      <c r="A140" s="29">
        <v>127</v>
      </c>
      <c r="B140" s="115">
        <v>46045</v>
      </c>
      <c r="C140" s="85">
        <v>1151.8800000000001</v>
      </c>
      <c r="D140" s="33" t="s">
        <v>92</v>
      </c>
      <c r="E140" s="114" t="s">
        <v>187</v>
      </c>
      <c r="F140" s="117"/>
    </row>
    <row r="141" spans="1:6" s="4" customFormat="1" x14ac:dyDescent="0.25">
      <c r="A141" s="29">
        <v>128</v>
      </c>
      <c r="B141" s="115">
        <v>46045</v>
      </c>
      <c r="C141" s="85">
        <v>5920.58</v>
      </c>
      <c r="D141" s="33" t="s">
        <v>24</v>
      </c>
      <c r="E141" s="114" t="s">
        <v>188</v>
      </c>
      <c r="F141" s="117"/>
    </row>
    <row r="142" spans="1:6" s="4" customFormat="1" x14ac:dyDescent="0.25">
      <c r="A142" s="29">
        <v>129</v>
      </c>
      <c r="B142" s="115">
        <v>46045</v>
      </c>
      <c r="C142" s="85">
        <v>2500000</v>
      </c>
      <c r="D142" s="32" t="s">
        <v>102</v>
      </c>
      <c r="E142" s="113" t="s">
        <v>189</v>
      </c>
      <c r="F142" s="117"/>
    </row>
    <row r="143" spans="1:6" s="4" customFormat="1" x14ac:dyDescent="0.25">
      <c r="A143" s="29">
        <v>130</v>
      </c>
      <c r="B143" s="115">
        <v>46045</v>
      </c>
      <c r="C143" s="85">
        <v>847</v>
      </c>
      <c r="D143" s="33" t="s">
        <v>140</v>
      </c>
      <c r="E143" s="114" t="s">
        <v>190</v>
      </c>
      <c r="F143" s="117"/>
    </row>
    <row r="144" spans="1:6" s="4" customFormat="1" x14ac:dyDescent="0.25">
      <c r="A144" s="29">
        <v>131</v>
      </c>
      <c r="B144" s="115">
        <v>46045</v>
      </c>
      <c r="C144" s="85">
        <v>2043468.14</v>
      </c>
      <c r="D144" s="33" t="s">
        <v>23</v>
      </c>
      <c r="E144" s="114" t="s">
        <v>191</v>
      </c>
      <c r="F144" s="117"/>
    </row>
    <row r="145" spans="1:6" s="4" customFormat="1" x14ac:dyDescent="0.25">
      <c r="A145" s="29">
        <v>132</v>
      </c>
      <c r="B145" s="115">
        <v>46045</v>
      </c>
      <c r="C145" s="85">
        <v>3358.06</v>
      </c>
      <c r="D145" s="33" t="s">
        <v>80</v>
      </c>
      <c r="E145" s="114" t="s">
        <v>192</v>
      </c>
      <c r="F145" s="117"/>
    </row>
    <row r="146" spans="1:6" s="4" customFormat="1" x14ac:dyDescent="0.25">
      <c r="A146" s="29">
        <v>133</v>
      </c>
      <c r="B146" s="115">
        <v>46045</v>
      </c>
      <c r="C146" s="85">
        <v>4684.6400000000003</v>
      </c>
      <c r="D146" s="33" t="s">
        <v>75</v>
      </c>
      <c r="E146" s="114" t="s">
        <v>21</v>
      </c>
      <c r="F146" s="117"/>
    </row>
    <row r="147" spans="1:6" s="4" customFormat="1" x14ac:dyDescent="0.25">
      <c r="A147" s="29">
        <v>134</v>
      </c>
      <c r="B147" s="115">
        <v>46045</v>
      </c>
      <c r="C147" s="85">
        <v>69</v>
      </c>
      <c r="D147" s="77" t="s">
        <v>249</v>
      </c>
      <c r="E147" s="112" t="s">
        <v>255</v>
      </c>
      <c r="F147" s="117" t="s">
        <v>111</v>
      </c>
    </row>
    <row r="148" spans="1:6" s="4" customFormat="1" x14ac:dyDescent="0.25">
      <c r="A148" s="29">
        <v>135</v>
      </c>
      <c r="B148" s="115">
        <v>46048</v>
      </c>
      <c r="C148" s="85">
        <v>168</v>
      </c>
      <c r="D148" s="77" t="s">
        <v>256</v>
      </c>
      <c r="E148" s="112" t="s">
        <v>257</v>
      </c>
      <c r="F148" s="117" t="s">
        <v>111</v>
      </c>
    </row>
    <row r="149" spans="1:6" s="4" customFormat="1" x14ac:dyDescent="0.25">
      <c r="A149" s="29">
        <v>136</v>
      </c>
      <c r="B149" s="115">
        <v>46048</v>
      </c>
      <c r="C149" s="85">
        <v>155.53</v>
      </c>
      <c r="D149" s="77" t="s">
        <v>258</v>
      </c>
      <c r="E149" s="112" t="s">
        <v>259</v>
      </c>
      <c r="F149" s="117" t="s">
        <v>111</v>
      </c>
    </row>
    <row r="150" spans="1:6" s="4" customFormat="1" x14ac:dyDescent="0.25">
      <c r="A150" s="29">
        <v>137</v>
      </c>
      <c r="B150" s="115">
        <v>46048</v>
      </c>
      <c r="C150" s="85">
        <v>517.89</v>
      </c>
      <c r="D150" s="77" t="s">
        <v>112</v>
      </c>
      <c r="E150" s="112" t="s">
        <v>113</v>
      </c>
      <c r="F150" s="117" t="s">
        <v>111</v>
      </c>
    </row>
    <row r="151" spans="1:6" s="4" customFormat="1" x14ac:dyDescent="0.25">
      <c r="A151" s="29">
        <v>138</v>
      </c>
      <c r="B151" s="115">
        <v>46048</v>
      </c>
      <c r="C151" s="85">
        <f>360186.75</f>
        <v>360186.75</v>
      </c>
      <c r="D151" s="33" t="s">
        <v>204</v>
      </c>
      <c r="E151" s="114" t="s">
        <v>149</v>
      </c>
      <c r="F151" s="117"/>
    </row>
    <row r="152" spans="1:6" s="4" customFormat="1" x14ac:dyDescent="0.25">
      <c r="A152" s="29">
        <v>139</v>
      </c>
      <c r="B152" s="115">
        <v>46049</v>
      </c>
      <c r="C152" s="85">
        <v>39.69</v>
      </c>
      <c r="D152" s="33" t="s">
        <v>103</v>
      </c>
      <c r="E152" s="114" t="s">
        <v>160</v>
      </c>
      <c r="F152" s="117"/>
    </row>
    <row r="153" spans="1:6" s="4" customFormat="1" x14ac:dyDescent="0.25">
      <c r="A153" s="29">
        <v>140</v>
      </c>
      <c r="B153" s="115">
        <v>46049</v>
      </c>
      <c r="C153" s="111">
        <v>421.08</v>
      </c>
      <c r="D153" s="33" t="s">
        <v>61</v>
      </c>
      <c r="E153" s="114" t="s">
        <v>16</v>
      </c>
      <c r="F153" s="117"/>
    </row>
    <row r="154" spans="1:6" s="4" customFormat="1" x14ac:dyDescent="0.25">
      <c r="A154" s="29">
        <v>141</v>
      </c>
      <c r="B154" s="115">
        <v>46049</v>
      </c>
      <c r="C154" s="85">
        <v>3156.46</v>
      </c>
      <c r="D154" s="33" t="s">
        <v>109</v>
      </c>
      <c r="E154" s="114" t="s">
        <v>16</v>
      </c>
      <c r="F154" s="117"/>
    </row>
    <row r="155" spans="1:6" s="4" customFormat="1" x14ac:dyDescent="0.25">
      <c r="A155" s="29">
        <v>142</v>
      </c>
      <c r="B155" s="115">
        <v>46049</v>
      </c>
      <c r="C155" s="85">
        <v>75382.179999999993</v>
      </c>
      <c r="D155" s="33" t="s">
        <v>66</v>
      </c>
      <c r="E155" s="114" t="s">
        <v>72</v>
      </c>
      <c r="F155" s="117"/>
    </row>
    <row r="156" spans="1:6" s="4" customFormat="1" x14ac:dyDescent="0.25">
      <c r="A156" s="29">
        <v>143</v>
      </c>
      <c r="B156" s="115">
        <v>46049</v>
      </c>
      <c r="C156" s="85">
        <v>10130.120000000001</v>
      </c>
      <c r="D156" s="33" t="s">
        <v>66</v>
      </c>
      <c r="E156" s="114" t="s">
        <v>96</v>
      </c>
      <c r="F156" s="117"/>
    </row>
    <row r="157" spans="1:6" s="4" customFormat="1" x14ac:dyDescent="0.25">
      <c r="A157" s="29">
        <v>144</v>
      </c>
      <c r="B157" s="115">
        <v>46049</v>
      </c>
      <c r="C157" s="31">
        <v>90549.74</v>
      </c>
      <c r="D157" s="33" t="s">
        <v>226</v>
      </c>
      <c r="E157" s="114" t="s">
        <v>193</v>
      </c>
      <c r="F157" s="118"/>
    </row>
    <row r="158" spans="1:6" s="4" customFormat="1" x14ac:dyDescent="0.25">
      <c r="A158" s="29">
        <v>145</v>
      </c>
      <c r="B158" s="115">
        <v>46049</v>
      </c>
      <c r="C158" s="85">
        <v>100</v>
      </c>
      <c r="D158" s="33" t="s">
        <v>144</v>
      </c>
      <c r="E158" s="114" t="s">
        <v>194</v>
      </c>
      <c r="F158" s="117"/>
    </row>
    <row r="159" spans="1:6" s="4" customFormat="1" x14ac:dyDescent="0.25">
      <c r="A159" s="29">
        <v>146</v>
      </c>
      <c r="B159" s="115">
        <v>46049</v>
      </c>
      <c r="C159" s="85">
        <f>4814.58+137.55</f>
        <v>4952.13</v>
      </c>
      <c r="D159" s="33" t="s">
        <v>24</v>
      </c>
      <c r="E159" s="114" t="s">
        <v>195</v>
      </c>
      <c r="F159" s="117"/>
    </row>
    <row r="160" spans="1:6" s="4" customFormat="1" x14ac:dyDescent="0.25">
      <c r="A160" s="29">
        <v>147</v>
      </c>
      <c r="B160" s="115">
        <v>46049</v>
      </c>
      <c r="C160" s="85">
        <v>370.75</v>
      </c>
      <c r="D160" s="77" t="s">
        <v>260</v>
      </c>
      <c r="E160" s="112" t="s">
        <v>127</v>
      </c>
      <c r="F160" s="117" t="s">
        <v>111</v>
      </c>
    </row>
    <row r="161" spans="1:6" s="4" customFormat="1" x14ac:dyDescent="0.25">
      <c r="A161" s="29">
        <v>148</v>
      </c>
      <c r="B161" s="115">
        <v>46050</v>
      </c>
      <c r="C161" s="85">
        <v>1936.59</v>
      </c>
      <c r="D161" s="77" t="s">
        <v>261</v>
      </c>
      <c r="E161" s="112" t="s">
        <v>116</v>
      </c>
      <c r="F161" s="117" t="s">
        <v>111</v>
      </c>
    </row>
    <row r="162" spans="1:6" s="4" customFormat="1" x14ac:dyDescent="0.25">
      <c r="A162" s="29">
        <v>149</v>
      </c>
      <c r="B162" s="115">
        <v>46050</v>
      </c>
      <c r="C162" s="85">
        <v>43.76</v>
      </c>
      <c r="D162" s="77" t="s">
        <v>262</v>
      </c>
      <c r="E162" s="112" t="s">
        <v>263</v>
      </c>
      <c r="F162" s="117" t="s">
        <v>111</v>
      </c>
    </row>
    <row r="163" spans="1:6" s="4" customFormat="1" x14ac:dyDescent="0.25">
      <c r="A163" s="29">
        <v>150</v>
      </c>
      <c r="B163" s="115">
        <v>46050</v>
      </c>
      <c r="C163" s="85">
        <v>65067.32</v>
      </c>
      <c r="D163" s="33" t="s">
        <v>62</v>
      </c>
      <c r="E163" s="114" t="s">
        <v>90</v>
      </c>
      <c r="F163" s="117"/>
    </row>
    <row r="164" spans="1:6" s="4" customFormat="1" x14ac:dyDescent="0.25">
      <c r="A164" s="29">
        <v>151</v>
      </c>
      <c r="B164" s="115">
        <v>46050</v>
      </c>
      <c r="C164" s="85">
        <f>1500+2100+2100+650</f>
        <v>6350</v>
      </c>
      <c r="D164" s="32" t="s">
        <v>227</v>
      </c>
      <c r="E164" s="113" t="s">
        <v>271</v>
      </c>
      <c r="F164" s="117"/>
    </row>
    <row r="165" spans="1:6" s="4" customFormat="1" x14ac:dyDescent="0.25">
      <c r="A165" s="29">
        <v>152</v>
      </c>
      <c r="B165" s="115">
        <v>46050</v>
      </c>
      <c r="C165" s="85">
        <v>79.56</v>
      </c>
      <c r="D165" s="32" t="s">
        <v>228</v>
      </c>
      <c r="E165" s="113" t="s">
        <v>16</v>
      </c>
      <c r="F165" s="117"/>
    </row>
    <row r="166" spans="1:6" s="4" customFormat="1" x14ac:dyDescent="0.25">
      <c r="A166" s="29">
        <v>153</v>
      </c>
      <c r="B166" s="115">
        <v>46050</v>
      </c>
      <c r="C166" s="85">
        <f>180+180+180</f>
        <v>540</v>
      </c>
      <c r="D166" s="32" t="s">
        <v>93</v>
      </c>
      <c r="E166" s="113" t="s">
        <v>105</v>
      </c>
      <c r="F166" s="117"/>
    </row>
    <row r="167" spans="1:6" s="4" customFormat="1" x14ac:dyDescent="0.25">
      <c r="A167" s="29">
        <v>154</v>
      </c>
      <c r="B167" s="115">
        <v>46050</v>
      </c>
      <c r="C167" s="85">
        <v>1480</v>
      </c>
      <c r="D167" s="32" t="s">
        <v>229</v>
      </c>
      <c r="E167" s="113" t="s">
        <v>99</v>
      </c>
      <c r="F167" s="117"/>
    </row>
    <row r="168" spans="1:6" s="4" customFormat="1" x14ac:dyDescent="0.25">
      <c r="A168" s="29">
        <v>155</v>
      </c>
      <c r="B168" s="115">
        <v>46050</v>
      </c>
      <c r="C168" s="85">
        <v>4270</v>
      </c>
      <c r="D168" s="32" t="s">
        <v>230</v>
      </c>
      <c r="E168" s="113" t="s">
        <v>99</v>
      </c>
      <c r="F168" s="117"/>
    </row>
    <row r="169" spans="1:6" s="4" customFormat="1" x14ac:dyDescent="0.25">
      <c r="A169" s="29">
        <v>156</v>
      </c>
      <c r="B169" s="115">
        <v>46050</v>
      </c>
      <c r="C169" s="85">
        <v>10940.83</v>
      </c>
      <c r="D169" s="32" t="s">
        <v>231</v>
      </c>
      <c r="E169" s="113" t="s">
        <v>272</v>
      </c>
      <c r="F169" s="117"/>
    </row>
    <row r="170" spans="1:6" s="4" customFormat="1" x14ac:dyDescent="0.25">
      <c r="A170" s="29">
        <v>157</v>
      </c>
      <c r="B170" s="115">
        <v>46050</v>
      </c>
      <c r="C170" s="85">
        <f>22990</f>
        <v>22990</v>
      </c>
      <c r="D170" s="32" t="s">
        <v>204</v>
      </c>
      <c r="E170" s="113" t="s">
        <v>149</v>
      </c>
      <c r="F170" s="117"/>
    </row>
    <row r="171" spans="1:6" s="4" customFormat="1" x14ac:dyDescent="0.25">
      <c r="A171" s="29">
        <v>158</v>
      </c>
      <c r="B171" s="115">
        <v>46051</v>
      </c>
      <c r="C171" s="85">
        <f>23353</f>
        <v>23353</v>
      </c>
      <c r="D171" s="32" t="s">
        <v>204</v>
      </c>
      <c r="E171" s="113" t="s">
        <v>149</v>
      </c>
      <c r="F171" s="117"/>
    </row>
    <row r="172" spans="1:6" s="4" customFormat="1" x14ac:dyDescent="0.25">
      <c r="A172" s="29">
        <v>159</v>
      </c>
      <c r="B172" s="115">
        <v>46051</v>
      </c>
      <c r="C172" s="85">
        <f>95.78+168117.15</f>
        <v>168212.93</v>
      </c>
      <c r="D172" s="33" t="s">
        <v>84</v>
      </c>
      <c r="E172" s="114" t="s">
        <v>196</v>
      </c>
      <c r="F172" s="117"/>
    </row>
    <row r="173" spans="1:6" s="4" customFormat="1" x14ac:dyDescent="0.25">
      <c r="A173" s="29">
        <v>160</v>
      </c>
      <c r="B173" s="115">
        <v>46051</v>
      </c>
      <c r="C173" s="85">
        <v>204381.46</v>
      </c>
      <c r="D173" s="33" t="s">
        <v>132</v>
      </c>
      <c r="E173" s="114" t="s">
        <v>197</v>
      </c>
      <c r="F173" s="117"/>
    </row>
    <row r="174" spans="1:6" s="4" customFormat="1" x14ac:dyDescent="0.25">
      <c r="A174" s="29">
        <v>161</v>
      </c>
      <c r="B174" s="115">
        <v>46051</v>
      </c>
      <c r="C174" s="85">
        <f>8412.45+8167.5</f>
        <v>16579.95</v>
      </c>
      <c r="D174" s="33" t="s">
        <v>82</v>
      </c>
      <c r="E174" s="114" t="s">
        <v>124</v>
      </c>
      <c r="F174" s="117"/>
    </row>
    <row r="175" spans="1:6" s="4" customFormat="1" x14ac:dyDescent="0.25">
      <c r="A175" s="29">
        <v>162</v>
      </c>
      <c r="B175" s="115">
        <v>46051</v>
      </c>
      <c r="C175" s="85">
        <v>2310</v>
      </c>
      <c r="D175" s="33" t="s">
        <v>104</v>
      </c>
      <c r="E175" s="114" t="s">
        <v>198</v>
      </c>
      <c r="F175" s="117"/>
    </row>
    <row r="176" spans="1:6" s="4" customFormat="1" x14ac:dyDescent="0.25">
      <c r="A176" s="29">
        <v>163</v>
      </c>
      <c r="B176" s="115">
        <v>46051</v>
      </c>
      <c r="C176" s="85">
        <v>65358.15</v>
      </c>
      <c r="D176" s="33" t="s">
        <v>74</v>
      </c>
      <c r="E176" s="114" t="s">
        <v>123</v>
      </c>
      <c r="F176" s="117"/>
    </row>
    <row r="177" spans="1:8" s="4" customFormat="1" x14ac:dyDescent="0.25">
      <c r="A177" s="29">
        <v>164</v>
      </c>
      <c r="B177" s="115">
        <v>46051</v>
      </c>
      <c r="C177" s="85">
        <v>366.05</v>
      </c>
      <c r="D177" s="33" t="s">
        <v>81</v>
      </c>
      <c r="E177" s="114" t="s">
        <v>73</v>
      </c>
      <c r="F177" s="117"/>
    </row>
    <row r="178" spans="1:8" s="4" customFormat="1" x14ac:dyDescent="0.25">
      <c r="A178" s="29">
        <v>165</v>
      </c>
      <c r="B178" s="115">
        <v>46051</v>
      </c>
      <c r="C178" s="85">
        <v>4120</v>
      </c>
      <c r="D178" s="33" t="s">
        <v>232</v>
      </c>
      <c r="E178" s="114" t="s">
        <v>16</v>
      </c>
      <c r="F178" s="117"/>
    </row>
    <row r="179" spans="1:8" s="4" customFormat="1" x14ac:dyDescent="0.25">
      <c r="A179" s="29">
        <v>166</v>
      </c>
      <c r="B179" s="115">
        <v>46051</v>
      </c>
      <c r="C179" s="85">
        <v>128</v>
      </c>
      <c r="D179" s="33" t="s">
        <v>144</v>
      </c>
      <c r="E179" s="114" t="s">
        <v>117</v>
      </c>
      <c r="F179" s="117"/>
    </row>
    <row r="180" spans="1:8" s="4" customFormat="1" x14ac:dyDescent="0.25">
      <c r="A180" s="29">
        <v>167</v>
      </c>
      <c r="B180" s="115">
        <v>46051</v>
      </c>
      <c r="C180" s="85">
        <v>17575.25</v>
      </c>
      <c r="D180" s="33" t="s">
        <v>233</v>
      </c>
      <c r="E180" s="114" t="s">
        <v>199</v>
      </c>
      <c r="F180" s="117"/>
    </row>
    <row r="181" spans="1:8" s="4" customFormat="1" x14ac:dyDescent="0.25">
      <c r="A181" s="29">
        <v>168</v>
      </c>
      <c r="B181" s="115">
        <v>46051</v>
      </c>
      <c r="C181" s="85">
        <f>154523.4+0-168795+78438.7+1441.59</f>
        <v>65608.689999999988</v>
      </c>
      <c r="D181" s="33" t="s">
        <v>80</v>
      </c>
      <c r="E181" s="114" t="s">
        <v>200</v>
      </c>
      <c r="F181" s="117"/>
    </row>
    <row r="182" spans="1:8" s="4" customFormat="1" x14ac:dyDescent="0.25">
      <c r="A182" s="29">
        <v>169</v>
      </c>
      <c r="B182" s="115">
        <v>46051</v>
      </c>
      <c r="C182" s="85">
        <v>1901643.86</v>
      </c>
      <c r="D182" s="33" t="s">
        <v>23</v>
      </c>
      <c r="E182" s="114" t="s">
        <v>201</v>
      </c>
      <c r="F182" s="117"/>
    </row>
    <row r="183" spans="1:8" s="4" customFormat="1" x14ac:dyDescent="0.25">
      <c r="A183" s="29">
        <v>170</v>
      </c>
      <c r="B183" s="115">
        <v>46052</v>
      </c>
      <c r="C183" s="85">
        <f>248110.02+828772.56+531916+365565.2</f>
        <v>1974363.78</v>
      </c>
      <c r="D183" s="33" t="s">
        <v>80</v>
      </c>
      <c r="E183" s="114" t="s">
        <v>200</v>
      </c>
      <c r="F183" s="117"/>
    </row>
    <row r="184" spans="1:8" s="4" customFormat="1" x14ac:dyDescent="0.25">
      <c r="A184" s="29">
        <v>171</v>
      </c>
      <c r="B184" s="115">
        <v>46052</v>
      </c>
      <c r="C184" s="85">
        <v>4781</v>
      </c>
      <c r="D184" s="33" t="s">
        <v>58</v>
      </c>
      <c r="E184" s="114" t="s">
        <v>20</v>
      </c>
      <c r="F184" s="117"/>
    </row>
    <row r="185" spans="1:8" s="4" customFormat="1" x14ac:dyDescent="0.25">
      <c r="A185" s="29">
        <v>172</v>
      </c>
      <c r="B185" s="115">
        <v>46052</v>
      </c>
      <c r="C185" s="85">
        <f>3364.85+13453.43+10</f>
        <v>16828.28</v>
      </c>
      <c r="D185" s="33" t="s">
        <v>64</v>
      </c>
      <c r="E185" s="114" t="s">
        <v>21</v>
      </c>
      <c r="F185" s="117"/>
    </row>
    <row r="186" spans="1:8" s="4" customFormat="1" x14ac:dyDescent="0.25">
      <c r="A186" s="29">
        <v>173</v>
      </c>
      <c r="B186" s="115">
        <v>46052</v>
      </c>
      <c r="C186" s="85">
        <v>37.51</v>
      </c>
      <c r="D186" s="33" t="s">
        <v>79</v>
      </c>
      <c r="E186" s="114" t="s">
        <v>19</v>
      </c>
      <c r="F186" s="117"/>
    </row>
    <row r="187" spans="1:8" s="4" customFormat="1" x14ac:dyDescent="0.25">
      <c r="A187" s="29">
        <v>174</v>
      </c>
      <c r="B187" s="115">
        <v>46052</v>
      </c>
      <c r="C187" s="85">
        <v>10067.200000000001</v>
      </c>
      <c r="D187" s="33" t="s">
        <v>234</v>
      </c>
      <c r="E187" s="114" t="s">
        <v>202</v>
      </c>
      <c r="F187" s="117"/>
    </row>
    <row r="188" spans="1:8" s="4" customFormat="1" x14ac:dyDescent="0.25">
      <c r="A188" s="29">
        <v>175</v>
      </c>
      <c r="B188" s="115">
        <v>46052</v>
      </c>
      <c r="C188" s="85">
        <v>3637.26</v>
      </c>
      <c r="D188" s="33" t="s">
        <v>88</v>
      </c>
      <c r="E188" s="114" t="s">
        <v>203</v>
      </c>
      <c r="F188" s="117"/>
    </row>
    <row r="189" spans="1:8" s="4" customFormat="1" x14ac:dyDescent="0.25">
      <c r="A189" s="29">
        <v>176</v>
      </c>
      <c r="B189" s="115">
        <v>46052</v>
      </c>
      <c r="C189" s="85">
        <v>810.94</v>
      </c>
      <c r="D189" s="33" t="s">
        <v>61</v>
      </c>
      <c r="E189" s="114" t="s">
        <v>16</v>
      </c>
      <c r="F189" s="117"/>
    </row>
    <row r="190" spans="1:8" s="4" customFormat="1" x14ac:dyDescent="0.25">
      <c r="A190" s="29">
        <v>177</v>
      </c>
      <c r="B190" s="115">
        <v>46052</v>
      </c>
      <c r="C190" s="85">
        <v>1300</v>
      </c>
      <c r="D190" s="77" t="s">
        <v>264</v>
      </c>
      <c r="E190" s="112" t="s">
        <v>265</v>
      </c>
      <c r="F190" s="117" t="s">
        <v>111</v>
      </c>
    </row>
    <row r="191" spans="1:8" s="4" customFormat="1" x14ac:dyDescent="0.25">
      <c r="A191" s="29">
        <v>178</v>
      </c>
      <c r="B191" s="115">
        <v>46053</v>
      </c>
      <c r="C191" s="85">
        <v>157.63</v>
      </c>
      <c r="D191" s="77" t="s">
        <v>266</v>
      </c>
      <c r="E191" s="112" t="s">
        <v>113</v>
      </c>
      <c r="F191" s="117" t="s">
        <v>111</v>
      </c>
    </row>
    <row r="192" spans="1:8" customFormat="1" ht="15" customHeight="1" thickBot="1" x14ac:dyDescent="0.3">
      <c r="A192" s="83"/>
      <c r="B192" s="78"/>
      <c r="C192" s="37">
        <f>SUM(C14:C191)</f>
        <v>40054408.137759984</v>
      </c>
      <c r="D192" s="11"/>
      <c r="E192" s="11"/>
      <c r="F192" s="11"/>
      <c r="G192" s="11"/>
      <c r="H192" s="11"/>
    </row>
    <row r="193" spans="1:8" customFormat="1" ht="15" customHeight="1" x14ac:dyDescent="0.25">
      <c r="A193" s="109"/>
      <c r="B193" s="81"/>
      <c r="C193" s="34"/>
      <c r="D193" s="35"/>
      <c r="E193" s="35"/>
      <c r="F193" s="11"/>
      <c r="G193" s="11"/>
      <c r="H193" s="11"/>
    </row>
    <row r="194" spans="1:8" customFormat="1" ht="15" customHeight="1" x14ac:dyDescent="0.25">
      <c r="A194" s="29">
        <v>1</v>
      </c>
      <c r="B194" s="119">
        <v>46038</v>
      </c>
      <c r="C194" s="31">
        <v>400</v>
      </c>
      <c r="D194" s="33" t="s">
        <v>273</v>
      </c>
      <c r="E194" s="33" t="s">
        <v>274</v>
      </c>
      <c r="F194" s="11"/>
      <c r="G194" s="11"/>
      <c r="H194" s="11"/>
    </row>
    <row r="195" spans="1:8" customFormat="1" ht="15" customHeight="1" x14ac:dyDescent="0.25">
      <c r="A195" s="29">
        <v>2</v>
      </c>
      <c r="B195" s="119">
        <v>46045</v>
      </c>
      <c r="C195" s="31">
        <v>400</v>
      </c>
      <c r="D195" s="33" t="s">
        <v>273</v>
      </c>
      <c r="E195" s="116" t="s">
        <v>275</v>
      </c>
      <c r="F195" s="11"/>
      <c r="G195" s="11"/>
      <c r="H195" s="11"/>
    </row>
    <row r="196" spans="1:8" customFormat="1" ht="15" customHeight="1" thickBot="1" x14ac:dyDescent="0.3">
      <c r="A196" s="86"/>
      <c r="B196" s="87" t="s">
        <v>10</v>
      </c>
      <c r="C196" s="88">
        <f>SUM(C194:C195)</f>
        <v>800</v>
      </c>
      <c r="D196" s="89"/>
      <c r="E196" s="95"/>
      <c r="F196" s="11"/>
      <c r="G196" s="11"/>
      <c r="H196" s="11"/>
    </row>
    <row r="197" spans="1:8" customFormat="1" ht="15" customHeight="1" thickBot="1" x14ac:dyDescent="0.3">
      <c r="A197" s="123" t="s">
        <v>26</v>
      </c>
      <c r="B197" s="124"/>
      <c r="C197" s="36">
        <f>C11+C192+C196</f>
        <v>45325994.517759986</v>
      </c>
      <c r="D197" s="3"/>
      <c r="E197" s="3"/>
      <c r="F197" s="11"/>
      <c r="G197" s="11"/>
      <c r="H197" s="11"/>
    </row>
    <row r="198" spans="1:8" customFormat="1" ht="15" customHeight="1" x14ac:dyDescent="0.25">
      <c r="A198" s="11"/>
      <c r="B198" s="2"/>
      <c r="C198" s="3"/>
      <c r="D198" s="11"/>
      <c r="E198" s="11"/>
      <c r="F198" s="11"/>
      <c r="G198" s="11"/>
      <c r="H198" s="11"/>
    </row>
    <row r="199" spans="1:8" customFormat="1" ht="15" customHeight="1" x14ac:dyDescent="0.25">
      <c r="A199" s="11"/>
      <c r="B199" s="2"/>
      <c r="C199" s="3"/>
      <c r="D199" s="37">
        <f>C11</f>
        <v>5270786.38</v>
      </c>
      <c r="E199" s="38" t="s">
        <v>27</v>
      </c>
      <c r="F199" s="11"/>
      <c r="G199" s="11"/>
      <c r="H199" s="11"/>
    </row>
    <row r="200" spans="1:8" customFormat="1" ht="15" customHeight="1" x14ac:dyDescent="0.25">
      <c r="A200" s="11"/>
      <c r="B200" s="2"/>
      <c r="C200" s="3"/>
      <c r="D200" s="37">
        <f>C196</f>
        <v>800</v>
      </c>
      <c r="E200" s="38" t="s">
        <v>28</v>
      </c>
      <c r="F200" s="11"/>
      <c r="G200" s="11"/>
      <c r="H200" s="11"/>
    </row>
    <row r="201" spans="1:8" customFormat="1" ht="15" customHeight="1" x14ac:dyDescent="0.25">
      <c r="A201" s="11"/>
      <c r="B201" s="2"/>
      <c r="C201" s="3"/>
      <c r="D201" s="37">
        <f>C192</f>
        <v>40054408.137759984</v>
      </c>
      <c r="E201" s="38" t="s">
        <v>29</v>
      </c>
      <c r="F201" s="11"/>
      <c r="G201" s="11"/>
      <c r="H201" s="11"/>
    </row>
    <row r="202" spans="1:8" customFormat="1" ht="15" customHeight="1" x14ac:dyDescent="0.25">
      <c r="A202" s="11"/>
      <c r="B202" s="2"/>
      <c r="C202" s="3"/>
      <c r="D202" s="3">
        <f>C21+C39+C76+C82+C144+C182+C183+C181+C106+C35+C37+C145+C16+C19+C42+C45+C66+C72+C90+C96+C108+C109+C133+C134+C151+C170+C171</f>
        <v>17620510.419999994</v>
      </c>
      <c r="E202" s="39" t="s">
        <v>278</v>
      </c>
      <c r="F202" s="11"/>
      <c r="G202" s="11"/>
      <c r="H202" s="11"/>
    </row>
    <row r="203" spans="1:8" customFormat="1" ht="15" customHeight="1" x14ac:dyDescent="0.25">
      <c r="A203" s="11"/>
      <c r="B203" s="2"/>
      <c r="C203" s="3"/>
      <c r="D203" s="3">
        <f>C20+C103+C123</f>
        <v>2999205.5</v>
      </c>
      <c r="E203" s="39" t="s">
        <v>30</v>
      </c>
      <c r="F203" s="11"/>
      <c r="G203" s="11"/>
      <c r="H203" s="11"/>
    </row>
    <row r="204" spans="1:8" customFormat="1" ht="15" customHeight="1" x14ac:dyDescent="0.25">
      <c r="A204" s="11"/>
      <c r="B204" s="2"/>
      <c r="C204" s="3"/>
      <c r="D204" s="3">
        <f>C48</f>
        <v>956863.05</v>
      </c>
      <c r="E204" s="39" t="s">
        <v>31</v>
      </c>
      <c r="F204" s="11"/>
      <c r="G204" s="11"/>
      <c r="H204" s="11"/>
    </row>
    <row r="205" spans="1:8" customFormat="1" ht="15" customHeight="1" x14ac:dyDescent="0.25">
      <c r="A205" s="11"/>
      <c r="B205" s="2"/>
      <c r="C205" s="3"/>
      <c r="D205" s="79">
        <f>C34+C41+C78+C79+C81+C22+C156+C40+C50+C157+C172</f>
        <v>3818748.4000000008</v>
      </c>
      <c r="E205" s="39" t="s">
        <v>280</v>
      </c>
      <c r="F205" s="11"/>
      <c r="G205" s="11"/>
      <c r="H205" s="11"/>
    </row>
    <row r="206" spans="1:8" customFormat="1" ht="15" customHeight="1" x14ac:dyDescent="0.25">
      <c r="A206" s="11"/>
      <c r="B206" s="2"/>
      <c r="C206" s="3"/>
      <c r="D206" s="3">
        <v>0</v>
      </c>
      <c r="E206" s="39" t="s">
        <v>76</v>
      </c>
      <c r="F206" s="11"/>
      <c r="G206" s="11"/>
      <c r="H206" s="11"/>
    </row>
    <row r="207" spans="1:8" customFormat="1" ht="15" customHeight="1" x14ac:dyDescent="0.25">
      <c r="A207" s="11"/>
      <c r="B207" s="2"/>
      <c r="C207" s="3"/>
      <c r="D207" s="3">
        <v>0</v>
      </c>
      <c r="E207" s="39" t="s">
        <v>97</v>
      </c>
      <c r="F207" s="11"/>
      <c r="G207" s="11"/>
      <c r="H207" s="11"/>
    </row>
    <row r="208" spans="1:8" customFormat="1" ht="15" customHeight="1" x14ac:dyDescent="0.25">
      <c r="A208" s="11"/>
      <c r="B208" s="2"/>
      <c r="C208" s="3"/>
      <c r="D208" s="3">
        <f>C142</f>
        <v>2500000</v>
      </c>
      <c r="E208" s="39" t="s">
        <v>32</v>
      </c>
      <c r="F208" s="11"/>
      <c r="G208" s="11"/>
      <c r="H208" s="11"/>
    </row>
    <row r="209" spans="1:8" customFormat="1" ht="15" customHeight="1" x14ac:dyDescent="0.25">
      <c r="A209" s="11"/>
      <c r="B209" s="2"/>
      <c r="C209" s="3"/>
      <c r="D209" s="3">
        <v>0</v>
      </c>
      <c r="E209" s="39" t="s">
        <v>110</v>
      </c>
      <c r="F209" s="11"/>
      <c r="G209" s="11"/>
      <c r="H209" s="11"/>
    </row>
    <row r="210" spans="1:8" customFormat="1" ht="15" customHeight="1" x14ac:dyDescent="0.25">
      <c r="A210" s="11"/>
      <c r="B210" s="2"/>
      <c r="C210" s="3"/>
      <c r="D210" s="3">
        <v>0</v>
      </c>
      <c r="E210" s="39" t="s">
        <v>65</v>
      </c>
      <c r="F210" s="11"/>
      <c r="G210" s="11"/>
      <c r="H210" s="11"/>
    </row>
    <row r="211" spans="1:8" customFormat="1" ht="15" customHeight="1" x14ac:dyDescent="0.25">
      <c r="A211" s="11"/>
      <c r="B211" s="2"/>
      <c r="C211" s="3"/>
      <c r="D211" s="37">
        <f>casierie!C16</f>
        <v>0</v>
      </c>
      <c r="E211" s="38" t="s">
        <v>33</v>
      </c>
      <c r="F211" s="11"/>
      <c r="G211" s="11"/>
      <c r="H211" s="11"/>
    </row>
    <row r="212" spans="1:8" customFormat="1" ht="15" customHeight="1" x14ac:dyDescent="0.25">
      <c r="A212" s="11"/>
      <c r="B212" s="2"/>
      <c r="C212" s="3"/>
      <c r="D212" s="37">
        <f>D199+D200+D201+D211</f>
        <v>45325994.517759986</v>
      </c>
      <c r="E212" s="38" t="s">
        <v>34</v>
      </c>
      <c r="F212" s="11"/>
      <c r="G212" s="11"/>
      <c r="H212" s="11"/>
    </row>
  </sheetData>
  <autoFilter ref="A10:F197" xr:uid="{00000000-0001-0000-0000-000000000000}"/>
  <mergeCells count="3">
    <mergeCell ref="B5:E5"/>
    <mergeCell ref="B9:E9"/>
    <mergeCell ref="A197:B197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E1" sqref="A1:XFD1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5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25" t="s">
        <v>276</v>
      </c>
      <c r="B1" s="125"/>
      <c r="C1" s="125"/>
      <c r="D1" s="125"/>
      <c r="E1" s="37"/>
      <c r="F1" s="37"/>
      <c r="G1" s="37"/>
      <c r="L1" s="40"/>
    </row>
    <row r="2" spans="1:12" s="4" customFormat="1" ht="16.5" thickBot="1" x14ac:dyDescent="0.3">
      <c r="B2" s="41"/>
      <c r="L2" s="40"/>
    </row>
    <row r="3" spans="1:12" s="4" customFormat="1" x14ac:dyDescent="0.25">
      <c r="A3" s="42" t="s">
        <v>35</v>
      </c>
      <c r="B3" s="43" t="s">
        <v>2</v>
      </c>
      <c r="C3" s="44" t="s">
        <v>3</v>
      </c>
      <c r="D3" s="45" t="s">
        <v>5</v>
      </c>
      <c r="L3" s="40"/>
    </row>
    <row r="4" spans="1:12" s="4" customFormat="1" x14ac:dyDescent="0.25">
      <c r="A4" s="46"/>
      <c r="B4" s="47"/>
      <c r="C4" s="48"/>
      <c r="D4" s="49"/>
      <c r="L4" s="40"/>
    </row>
    <row r="5" spans="1:12" s="4" customFormat="1" x14ac:dyDescent="0.25">
      <c r="A5" s="72" t="s">
        <v>36</v>
      </c>
      <c r="B5" s="126" t="s">
        <v>37</v>
      </c>
      <c r="C5" s="126"/>
      <c r="D5" s="126"/>
      <c r="L5" s="40"/>
    </row>
    <row r="6" spans="1:12" s="4" customFormat="1" x14ac:dyDescent="0.25">
      <c r="A6" s="50"/>
      <c r="B6" s="51" t="s">
        <v>10</v>
      </c>
      <c r="C6" s="73">
        <v>0</v>
      </c>
      <c r="D6" s="53"/>
      <c r="L6" s="40"/>
    </row>
    <row r="7" spans="1:12" s="4" customFormat="1" ht="16.5" thickBot="1" x14ac:dyDescent="0.3">
      <c r="A7" s="54"/>
      <c r="B7" s="55"/>
      <c r="C7" s="56"/>
      <c r="D7" s="57"/>
      <c r="L7" s="40"/>
    </row>
    <row r="8" spans="1:12" s="4" customFormat="1" ht="16.5" thickBot="1" x14ac:dyDescent="0.3">
      <c r="A8" s="58"/>
      <c r="B8" s="59"/>
      <c r="C8" s="60"/>
      <c r="D8" s="61"/>
      <c r="L8" s="40"/>
    </row>
    <row r="9" spans="1:12" s="4" customFormat="1" x14ac:dyDescent="0.25">
      <c r="A9" s="62" t="s">
        <v>38</v>
      </c>
      <c r="B9" s="127" t="s">
        <v>39</v>
      </c>
      <c r="C9" s="127"/>
      <c r="D9" s="127"/>
      <c r="L9" s="40"/>
    </row>
    <row r="10" spans="1:12" x14ac:dyDescent="0.25">
      <c r="A10" s="63"/>
      <c r="B10" s="64" t="s">
        <v>10</v>
      </c>
      <c r="C10" s="52">
        <v>0</v>
      </c>
      <c r="D10" s="63"/>
    </row>
    <row r="12" spans="1:12" ht="16.5" thickBot="1" x14ac:dyDescent="0.3">
      <c r="G12" s="11" t="s">
        <v>40</v>
      </c>
    </row>
    <row r="13" spans="1:12" s="4" customFormat="1" x14ac:dyDescent="0.25">
      <c r="A13" s="66" t="s">
        <v>41</v>
      </c>
      <c r="B13" s="128" t="s">
        <v>42</v>
      </c>
      <c r="C13" s="128"/>
      <c r="D13" s="128"/>
      <c r="L13" s="40"/>
    </row>
    <row r="14" spans="1:12" x14ac:dyDescent="0.25">
      <c r="A14" s="30"/>
      <c r="B14" s="67" t="s">
        <v>10</v>
      </c>
      <c r="C14" s="74">
        <v>0</v>
      </c>
      <c r="D14" s="30"/>
    </row>
    <row r="16" spans="1:12" x14ac:dyDescent="0.25">
      <c r="A16" s="129" t="s">
        <v>43</v>
      </c>
      <c r="B16" s="129"/>
      <c r="C16" s="68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B2" sqref="B2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2.710937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23" style="11" customWidth="1"/>
    <col min="9" max="9" width="17.7109375" style="11" customWidth="1"/>
    <col min="10" max="10" width="17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2" t="s">
        <v>277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3" t="s">
        <v>44</v>
      </c>
      <c r="B4" s="133"/>
      <c r="C4" s="134" t="s">
        <v>45</v>
      </c>
      <c r="D4" s="134" t="s">
        <v>46</v>
      </c>
      <c r="E4" s="136" t="s">
        <v>47</v>
      </c>
      <c r="F4" s="134" t="s">
        <v>48</v>
      </c>
      <c r="G4" s="134"/>
      <c r="H4" s="134"/>
      <c r="I4" s="136" t="s">
        <v>49</v>
      </c>
      <c r="J4" s="136" t="s">
        <v>50</v>
      </c>
      <c r="K4" s="136" t="s">
        <v>51</v>
      </c>
      <c r="L4" s="138" t="s">
        <v>52</v>
      </c>
    </row>
    <row r="5" spans="1:12" s="4" customFormat="1" x14ac:dyDescent="0.25">
      <c r="A5" s="69" t="s">
        <v>53</v>
      </c>
      <c r="B5" s="70" t="s">
        <v>54</v>
      </c>
      <c r="C5" s="135"/>
      <c r="D5" s="135"/>
      <c r="E5" s="137"/>
      <c r="F5" s="70" t="s">
        <v>55</v>
      </c>
      <c r="G5" s="70" t="s">
        <v>56</v>
      </c>
      <c r="H5" s="70" t="s">
        <v>57</v>
      </c>
      <c r="I5" s="137"/>
      <c r="J5" s="137"/>
      <c r="K5" s="137"/>
      <c r="L5" s="139"/>
    </row>
    <row r="6" spans="1:12" ht="21" customHeight="1" thickBot="1" x14ac:dyDescent="0.3">
      <c r="A6" s="71"/>
      <c r="B6" s="103"/>
      <c r="C6" s="104"/>
      <c r="D6" s="106"/>
      <c r="E6" s="107"/>
      <c r="F6" s="105"/>
      <c r="G6" s="104"/>
      <c r="H6" s="104"/>
      <c r="I6" s="130" t="s">
        <v>10</v>
      </c>
      <c r="J6" s="130"/>
      <c r="K6" s="131"/>
      <c r="L6" s="94">
        <v>0</v>
      </c>
    </row>
    <row r="7" spans="1:12" x14ac:dyDescent="0.25">
      <c r="A7" s="90"/>
      <c r="B7" s="91"/>
      <c r="D7" s="92"/>
      <c r="I7" s="7"/>
      <c r="J7" s="7"/>
      <c r="K7" s="7"/>
      <c r="L7" s="93"/>
    </row>
    <row r="8" spans="1:12" x14ac:dyDescent="0.25">
      <c r="L8" s="82"/>
    </row>
    <row r="19" spans="7:7" x14ac:dyDescent="0.25">
      <c r="G19" s="9"/>
    </row>
  </sheetData>
  <mergeCells count="11">
    <mergeCell ref="I6:K6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2025-12-16T09:27:32Z</cp:lastPrinted>
  <dcterms:created xsi:type="dcterms:W3CDTF">2024-03-19T09:37:51Z</dcterms:created>
  <dcterms:modified xsi:type="dcterms:W3CDTF">2026-04-06T12:14:42Z</dcterms:modified>
</cp:coreProperties>
</file>